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916" firstSheet="33" activeTab="45"/>
  </bookViews>
  <sheets>
    <sheet name="AL-1" sheetId="1" r:id="rId1"/>
    <sheet name="AL-2" sheetId="2" r:id="rId2"/>
    <sheet name="AL-2 (A)" sheetId="3" r:id="rId3"/>
    <sheet name="AL-3" sheetId="4" r:id="rId4"/>
    <sheet name="AL-3 (B)" sheetId="5" r:id="rId5"/>
    <sheet name="AL-4" sheetId="6" r:id="rId6"/>
    <sheet name="AL-5" sheetId="7" r:id="rId7"/>
    <sheet name="AL-6" sheetId="8" r:id="rId8"/>
    <sheet name="BL-1" sheetId="9" r:id="rId9"/>
    <sheet name="BL-2" sheetId="10" r:id="rId10"/>
    <sheet name="BL-3" sheetId="11" r:id="rId11"/>
    <sheet name="BL-4" sheetId="12" r:id="rId12"/>
    <sheet name="BL-5" sheetId="13" r:id="rId13"/>
    <sheet name="BL-6" sheetId="14" r:id="rId14"/>
    <sheet name="BL-7" sheetId="15" r:id="rId15"/>
    <sheet name="BL-8" sheetId="16" r:id="rId16"/>
    <sheet name="BL-9 " sheetId="17" r:id="rId17"/>
    <sheet name="CL-1" sheetId="18" r:id="rId18"/>
    <sheet name="CL-2" sheetId="19" r:id="rId19"/>
    <sheet name="CL-3" sheetId="20" r:id="rId20"/>
    <sheet name="CL-3 (B)" sheetId="21" r:id="rId21"/>
    <sheet name="CL-4" sheetId="22" r:id="rId22"/>
    <sheet name="CL-5" sheetId="23" r:id="rId23"/>
    <sheet name="CL-6" sheetId="24" r:id="rId24"/>
    <sheet name="CL-7" sheetId="25" r:id="rId25"/>
    <sheet name="CL-7 (B-1) B" sheetId="26" r:id="rId26"/>
    <sheet name="CL-8" sheetId="27" r:id="rId27"/>
    <sheet name="CL-9" sheetId="28" r:id="rId28"/>
    <sheet name="CL-10" sheetId="29" r:id="rId29"/>
    <sheet name="CL-10 (B) " sheetId="30" r:id="rId30"/>
    <sheet name="CL-11" sheetId="31" r:id="rId31"/>
    <sheet name="DL-1" sheetId="32" r:id="rId32"/>
    <sheet name="DL-2" sheetId="33" r:id="rId33"/>
    <sheet name="DL-3" sheetId="34" r:id="rId34"/>
    <sheet name="DL-4" sheetId="35" r:id="rId35"/>
    <sheet name="DL-5" sheetId="36" r:id="rId36"/>
    <sheet name="DL-6" sheetId="37" r:id="rId37"/>
    <sheet name="DL-6 (A)" sheetId="38" r:id="rId38"/>
    <sheet name="DL-6 (B)" sheetId="39" r:id="rId39"/>
    <sheet name=" DL-7" sheetId="40" r:id="rId40"/>
    <sheet name=" DL-8 " sheetId="41" r:id="rId41"/>
    <sheet name=" DL-9" sheetId="42" r:id="rId42"/>
    <sheet name="DL-10 HVDS200" sheetId="43" r:id="rId43"/>
    <sheet name="DL-11 HVDS 100" sheetId="44" r:id="rId44"/>
    <sheet name="DL-12 HVDS 63" sheetId="45" state="hidden" r:id="rId45"/>
    <sheet name="DL-12 HVDS (2)" sheetId="46" r:id="rId46"/>
  </sheets>
  <definedNames>
    <definedName name="_xlnm.Print_Titles" localSheetId="0">'AL-1'!$A:$E,'AL-1'!$6:$8</definedName>
    <definedName name="_xlnm.Print_Titles" localSheetId="1">'AL-2'!$A:$D,'AL-2'!$5:$7</definedName>
    <definedName name="_xlnm.Print_Titles" localSheetId="3">'AL-3'!$A:$D,'AL-3'!$7:$9</definedName>
    <definedName name="_xlnm.Print_Titles" localSheetId="6">'AL-5'!$A:$G,'AL-5'!$5:$8</definedName>
    <definedName name="_xlnm.Print_Titles" localSheetId="8">'BL-1'!$4:$6</definedName>
    <definedName name="_xlnm.Print_Titles" localSheetId="13">'BL-6'!$3:$4</definedName>
    <definedName name="_xlnm.Print_Titles" localSheetId="14">'BL-7'!$6:$7</definedName>
    <definedName name="_xlnm.Print_Titles" localSheetId="15">'BL-8'!$3:$4</definedName>
    <definedName name="_xlnm.Print_Titles" localSheetId="29">'CL-10 (B) '!$B:$D</definedName>
    <definedName name="_xlnm.Print_Titles" localSheetId="25">'CL-7 (B-1) B'!$B:$D,'CL-7 (B-1) B'!$7:$9</definedName>
    <definedName name="_xlnm.Print_Titles" localSheetId="27">'CL-9'!$B:$D,'CL-9'!$3:$5</definedName>
    <definedName name="_xlnm.Print_Titles" localSheetId="34">'DL-4'!$B:$D,'DL-4'!$3:$5</definedName>
  </definedNames>
  <calcPr fullCalcOnLoad="1"/>
</workbook>
</file>

<file path=xl/comments38.xml><?xml version="1.0" encoding="utf-8"?>
<comments xmlns="http://schemas.openxmlformats.org/spreadsheetml/2006/main">
  <authors>
    <author>Barun Chakraborty</author>
  </authors>
  <commentList>
    <comment ref="B2" authorId="0">
      <text>
        <r>
          <rPr>
            <b/>
            <sz val="9"/>
            <rFont val="Tahoma"/>
            <family val="2"/>
          </rPr>
          <t>Barun Chakraborty:</t>
        </r>
        <r>
          <rPr>
            <sz val="9"/>
            <rFont val="Tahoma"/>
            <family val="2"/>
          </rPr>
          <t xml:space="preserve">
Earlier name was - Charge for 3 phase 5 Wire Bare conductor Replacement with AB Cable </t>
        </r>
      </text>
    </comment>
  </commentList>
</comments>
</file>

<file path=xl/sharedStrings.xml><?xml version="1.0" encoding="utf-8"?>
<sst xmlns="http://schemas.openxmlformats.org/spreadsheetml/2006/main" count="3191" uniqueCount="528">
  <si>
    <t>S.No.</t>
  </si>
  <si>
    <t>Particulars</t>
  </si>
  <si>
    <t>Unit</t>
  </si>
  <si>
    <t>For 280 Kg. 9.1 Mtr. Long PCC poles</t>
  </si>
  <si>
    <t>For 60 Kg./ Mtr 9.0 Mtr. Long Rail poles</t>
  </si>
  <si>
    <t>Survey</t>
  </si>
  <si>
    <t>Tree cutting</t>
  </si>
  <si>
    <t>Approach Clearence</t>
  </si>
  <si>
    <t>Pit digging</t>
  </si>
  <si>
    <t>Stay Pit digging</t>
  </si>
  <si>
    <t>Transportation of pole from road side to pole pit for a lead of 1.0 Km.</t>
  </si>
  <si>
    <t>Shifting of materials (other No than pole) to pole pits</t>
  </si>
  <si>
    <t>Concreting of stay and base pad for poles</t>
  </si>
  <si>
    <t>(i) For PCC poles</t>
  </si>
  <si>
    <t>(ii) For Rail poles</t>
  </si>
  <si>
    <t>Anti climbing devices and danger board.</t>
  </si>
  <si>
    <t>Painting and numbering etc.</t>
  </si>
  <si>
    <t xml:space="preserve">Stringing of line </t>
  </si>
  <si>
    <t>Carpet guarding</t>
  </si>
  <si>
    <t xml:space="preserve">Twisting of jointing sleves </t>
  </si>
  <si>
    <t>Km.</t>
  </si>
  <si>
    <t>No.</t>
  </si>
  <si>
    <t>Span</t>
  </si>
  <si>
    <t>Shifting of materials to pole pit</t>
  </si>
  <si>
    <t>Cross arm fixing complete including insulator etc.</t>
  </si>
  <si>
    <t>Concreting of stay and poles</t>
  </si>
  <si>
    <t>Stay erection complete</t>
  </si>
  <si>
    <t>Set</t>
  </si>
  <si>
    <t>Shifting of materials to pole pits</t>
  </si>
  <si>
    <t xml:space="preserve">Transportation of pole from road side to pole pit </t>
  </si>
  <si>
    <t>Concreting of poles</t>
  </si>
  <si>
    <t>Fixing of T-clamps for jumpering</t>
  </si>
  <si>
    <t>Painting of structure.</t>
  </si>
  <si>
    <t>L.S.</t>
  </si>
  <si>
    <t>Cross arm fixing with insulator HW including channel for AB switch</t>
  </si>
  <si>
    <t>Fixing of isolator complete with operating handle.</t>
  </si>
  <si>
    <t>Stringing of double conductor including jumpering and fixing of terminal clamps etc.</t>
  </si>
  <si>
    <t xml:space="preserve">Fixing of T-clamps for jumpering </t>
  </si>
  <si>
    <t>Painting of Structure</t>
  </si>
  <si>
    <t>Anti climbing devices and danger board fixing</t>
  </si>
  <si>
    <t>Anticlimbing devices and danger board fixing</t>
  </si>
  <si>
    <t>Each</t>
  </si>
  <si>
    <t>Fixing of LA Set</t>
  </si>
  <si>
    <t xml:space="preserve">Handling and installation of transformer on structure </t>
  </si>
  <si>
    <t>Fixing of D.O fuse complete with base channel</t>
  </si>
  <si>
    <t>Stay pit digging</t>
  </si>
  <si>
    <t>Fixing of 5 Pin cross arm</t>
  </si>
  <si>
    <t>Concreting of supports</t>
  </si>
  <si>
    <t>Pole erection complete with earthing</t>
  </si>
  <si>
    <t>3P 5W LT line on RSJ 125x70 mm Max span 45 Mtr.</t>
  </si>
  <si>
    <t>3P 5W LT line on RSJ 175x85 mm Max span 65 Mtr.</t>
  </si>
  <si>
    <t>Stay erection complete with binding of stay wire.</t>
  </si>
  <si>
    <t>Painting and numbering etc including steel support</t>
  </si>
  <si>
    <t>For 60 Kg./ Mtr 13 Mtr. Long Rail poles</t>
  </si>
  <si>
    <t>Earthing of S/s including pit digging laying and conecting wires to supports X-mer etc.</t>
  </si>
  <si>
    <t>Painting of Hardware and numbering of poles including steel pole.</t>
  </si>
  <si>
    <t>Shifting of materials (Other than pole) to pole pits in case of:</t>
  </si>
  <si>
    <t>(b) Yard lighting</t>
  </si>
  <si>
    <t xml:space="preserve">Cross arm fixing complete including insulator etc. </t>
  </si>
  <si>
    <t>Pole erection complete</t>
  </si>
  <si>
    <t>(ii) Bus bar structure.</t>
  </si>
  <si>
    <t>Digging and concreting of foundation of X-mer</t>
  </si>
  <si>
    <t>Digging and concreting of foundation of VCB.</t>
  </si>
  <si>
    <t>Digging of trenches, pits &amp; laying out earthing mat, interconnection etc.</t>
  </si>
  <si>
    <t xml:space="preserve">Painting of channels and supports </t>
  </si>
  <si>
    <t>Handling &amp; installation of station X-mer.</t>
  </si>
  <si>
    <t>Fixing of LT switch box complete &amp; crimping.</t>
  </si>
  <si>
    <t>Handling &amp; installation of battery charger &amp; distn. Board.</t>
  </si>
  <si>
    <t>DC cabling from distn. Board to yard connection.</t>
  </si>
  <si>
    <t>Fixing arrangement of search light of support &amp; handling and fixing of search light.</t>
  </si>
  <si>
    <t>Jumpering of DO fuse, AB switch &amp; transformer and fixing of terminal clamps.</t>
  </si>
  <si>
    <t>Total labour charges.</t>
  </si>
  <si>
    <t xml:space="preserve">Total Labour Charges. (Rounded off) </t>
  </si>
  <si>
    <t>Qty.</t>
  </si>
  <si>
    <t>Amt. (Rs)</t>
  </si>
  <si>
    <t>LS</t>
  </si>
  <si>
    <t>Set.</t>
  </si>
  <si>
    <t>Rate</t>
  </si>
  <si>
    <t xml:space="preserve">Amt. </t>
  </si>
  <si>
    <t>S. No.</t>
  </si>
  <si>
    <t>Cross arm fixing complete with top clamp</t>
  </si>
  <si>
    <t>Amount</t>
  </si>
  <si>
    <t>Job</t>
  </si>
  <si>
    <t>Installation &amp; commissioning  of DT Meter</t>
  </si>
  <si>
    <t>Diamond Guarding</t>
  </si>
  <si>
    <t>Pair</t>
  </si>
  <si>
    <t xml:space="preserve">Rate </t>
  </si>
  <si>
    <t xml:space="preserve">Diamond guarding </t>
  </si>
  <si>
    <t>Shifting of materials (Other than pole) to pole pits</t>
  </si>
  <si>
    <t>Stringing of Dog ACSR conductor with fixing of terminal clamps.</t>
  </si>
  <si>
    <t>1.6 MVA</t>
  </si>
  <si>
    <t>3.15 MVA</t>
  </si>
  <si>
    <t>5.0 MVA</t>
  </si>
  <si>
    <t>Assembling,</t>
  </si>
  <si>
    <t>Cross arm fixing with insulator HW with insulator etc.</t>
  </si>
  <si>
    <t>TOTAL</t>
  </si>
  <si>
    <t>Levelling &amp; Metalling</t>
  </si>
  <si>
    <t>Carpet guarding.</t>
  </si>
  <si>
    <t>Painting of cross arm and numbering of poles etc.</t>
  </si>
  <si>
    <t>Insulator fixing with G.I. Pin</t>
  </si>
  <si>
    <t xml:space="preserve">DC Cross arm fixing </t>
  </si>
  <si>
    <t>Insulator fixing with hardware</t>
  </si>
  <si>
    <t xml:space="preserve">Carpet guarding </t>
  </si>
  <si>
    <t>Transportation of pole from road side to pole pit for a lead of 1 Km.</t>
  </si>
  <si>
    <t xml:space="preserve">Painting of cross arm &amp; numbering of poles </t>
  </si>
  <si>
    <t xml:space="preserve">Insulator fixing with GI Pin </t>
  </si>
  <si>
    <t>Stringing of line (Weasel) all three conductor</t>
  </si>
  <si>
    <t>Stringing of line (Rabbit) all three conductor</t>
  </si>
  <si>
    <t>Painting of cross arm &amp; numbering of poles.</t>
  </si>
  <si>
    <t>DC Cross arm fixing complete including insulator</t>
  </si>
  <si>
    <t xml:space="preserve">Stringing of line (Weasel) all three conductor </t>
  </si>
  <si>
    <t>Insulator fixing with GI Pin</t>
  </si>
  <si>
    <t xml:space="preserve">Stringing of line (Rabbit) all three conductor  </t>
  </si>
  <si>
    <t xml:space="preserve">Stringing of line (Raccoon) all three conductor  </t>
  </si>
  <si>
    <t>DC Cross arm fixing complete including insulator etc.</t>
  </si>
  <si>
    <t>Painting of cross arm, pole  and numbering of poles etc.</t>
  </si>
  <si>
    <t>(i) 3P 5W (4 Weasel + 1 Squirrel)</t>
  </si>
  <si>
    <t>(ii) 3P 4W (3 Weasel + 1 Squirrel)</t>
  </si>
  <si>
    <t>(ii) 1P 3W (2 Weasel + 1 Squirrel)</t>
  </si>
  <si>
    <t>Painting of cross arm and numbering of poles.</t>
  </si>
  <si>
    <t>Stringing of line 3 Ph. 5 Wire</t>
  </si>
  <si>
    <t>Painting of cross arm, pole and numbering of poles</t>
  </si>
  <si>
    <t>Handling &amp; Installation of batteries.</t>
  </si>
  <si>
    <t>Stringing of DOG conductor including jumpering .</t>
  </si>
  <si>
    <t>Stringing of DOG ACSR conductor with fixing of terminal clamps.</t>
  </si>
  <si>
    <t>The rates are proposed for normal soil conditions.  In case of soft rock &amp; hard rock, the rates of pit digging will be taken as two times and ten times respectively as compare to the rates applicable for normal soil.</t>
  </si>
  <si>
    <t>Pit digging 7 feet depth</t>
  </si>
  <si>
    <t>Handling &amp; installation of VCB on foundation</t>
  </si>
  <si>
    <t>Digging of pits &amp; laying out earthing mat, interconnection etc.</t>
  </si>
  <si>
    <t>Particular</t>
  </si>
  <si>
    <t>Shifting of materials to pole pits.</t>
  </si>
  <si>
    <t>Mtr.</t>
  </si>
  <si>
    <t>Fixing of LA Set (2 Nos.)</t>
  </si>
  <si>
    <t>Pin Insulator fixing with GI pins.</t>
  </si>
  <si>
    <t>Anti Climbing devices and danger board fixing</t>
  </si>
  <si>
    <t>Twisting for jointing sleeves</t>
  </si>
  <si>
    <t>DC/ V Cross arm fixing complete including insulator</t>
  </si>
  <si>
    <t>Rate Rs.</t>
  </si>
  <si>
    <t xml:space="preserve"> Amount Rs.</t>
  </si>
  <si>
    <t xml:space="preserve">Note:- In 3 Phase 4 Wire LT system, 4th conductor i.e. neutral conductor will be returned to area stores and depreciated value of neutral conductor will be reduced at the time of estimate framing. L.T. R, Y and B Phase conductor will be reutilised and where ever new conductor for 11 KV line required, the same may be incorporated in the estimate. </t>
  </si>
  <si>
    <t>Installation &amp; commissioning  of TPN switch &amp; DT Meter</t>
  </si>
  <si>
    <t>Laying of PVC insulated cable 16 sqmm 2 core unarmoured with 4 mm G.I. wire.</t>
  </si>
  <si>
    <t xml:space="preserve">Mtr. </t>
  </si>
  <si>
    <t>Laying of PVC insulated cable 16 Sqmm 2 Core unarmoured with 4 mm G.I. wire</t>
  </si>
  <si>
    <t>Carpet guarding with stay</t>
  </si>
  <si>
    <t>Carpet guarding without stay.</t>
  </si>
  <si>
    <t>Carpet guarding with stay.</t>
  </si>
  <si>
    <t>Stringing of line squirrel conductor.</t>
  </si>
  <si>
    <t>Stringing of line squirrel Conductor.</t>
  </si>
  <si>
    <t>Earthing pit digging and laying of earth pipe complete.</t>
  </si>
  <si>
    <t>Joining kit labour charges.</t>
  </si>
  <si>
    <t>Rate (Rs)</t>
  </si>
  <si>
    <t>Insulator fixing with GI Pin.</t>
  </si>
  <si>
    <t>Stringing of line (Weasel) all three conductor.</t>
  </si>
  <si>
    <t>Pole Pit digging</t>
  </si>
  <si>
    <t>(i) RSJ</t>
  </si>
  <si>
    <t>(ii) H.Beam</t>
  </si>
  <si>
    <t>Shifting of material to pole pits</t>
  </si>
  <si>
    <t>Transportation of pole from Road side to pole pit</t>
  </si>
  <si>
    <t>Cross arm fixing complete.</t>
  </si>
  <si>
    <t>6 (a)</t>
  </si>
  <si>
    <t>(b)</t>
  </si>
  <si>
    <t>Concreting</t>
  </si>
  <si>
    <t>Fixing of LA set.</t>
  </si>
  <si>
    <t>Anticlimbing device and danger board fixing</t>
  </si>
  <si>
    <t>Painting of HW/No. of pole</t>
  </si>
  <si>
    <t>Fixing of LT distribution of Box</t>
  </si>
  <si>
    <t>Handling/ Inst. Of Transformer</t>
  </si>
  <si>
    <t>Earthing of S/s</t>
  </si>
  <si>
    <t>Fixing of DO fuse unit</t>
  </si>
  <si>
    <t>Fixing of AB Switch</t>
  </si>
  <si>
    <t>Cable trench excavation 1000x0.6x1=600 ordinary soil.</t>
  </si>
  <si>
    <t>Laying of cable in trench, refilling &amp; cosolidction</t>
  </si>
  <si>
    <t>Making of straight through</t>
  </si>
  <si>
    <t>Making of cable terminactions</t>
  </si>
  <si>
    <t>Covering of cable with tiles</t>
  </si>
  <si>
    <t>Spreading sand and forming with sand round the cable</t>
  </si>
  <si>
    <t>Laying of RCC hume pipes</t>
  </si>
  <si>
    <t>Laying of GI Pipe</t>
  </si>
  <si>
    <t>Laying of route &amp; joint indicating stares</t>
  </si>
  <si>
    <t>Rate for reinstatement of roads (as per Nagar Nigam / Nagar Palika)</t>
  </si>
  <si>
    <t>Mtr</t>
  </si>
  <si>
    <t>Pit digging for 140 Kg PCC pole</t>
  </si>
  <si>
    <t>Transportation of PCC pole from road side to pole pit.</t>
  </si>
  <si>
    <t>V cross arm and top clamp fixing complete</t>
  </si>
  <si>
    <t>Pin insulator fixing with GI pin</t>
  </si>
  <si>
    <t>Shifting of materials to pole-pit</t>
  </si>
  <si>
    <t>Fixing of LT cross arm &amp; shackle insulator per location</t>
  </si>
  <si>
    <t>Painting of LT cross arm</t>
  </si>
  <si>
    <t>Stringing of conductor</t>
  </si>
  <si>
    <t xml:space="preserve">Qty. </t>
  </si>
  <si>
    <t>Diamond guarding</t>
  </si>
  <si>
    <t>Each wire</t>
  </si>
  <si>
    <t>2012-13</t>
  </si>
  <si>
    <t>LABOUR SCHEDULE AL-1</t>
  </si>
  <si>
    <t>Approach Clearance</t>
  </si>
  <si>
    <t>Insulator fixing at each location</t>
  </si>
  <si>
    <t>Anti climbing devices and danger board fixing.</t>
  </si>
  <si>
    <t>Stringing of line for all three Raccoon conductors</t>
  </si>
  <si>
    <t xml:space="preserve">Twisting of jointing sleeves </t>
  </si>
  <si>
    <t>The rates are proposed for normal soil conditions.  In case of soft rock &amp; hard rock, the rates of pit digging will be taken as two times and ten times respectively as compared to the rates applicable for normal soil.</t>
  </si>
  <si>
    <t>LABOUR SCHEDULE AL-2</t>
  </si>
  <si>
    <t>LABOUR SCHEDULE  BL-3</t>
  </si>
  <si>
    <t>LABOUR SCHEDULE  BL-4</t>
  </si>
  <si>
    <t>LABOUR SCHEDULE  BL-5</t>
  </si>
  <si>
    <t>LABOUR SCHEDULE  CL-1</t>
  </si>
  <si>
    <t>LABOUR SCHEDULE CL-2</t>
  </si>
  <si>
    <t>LABOUR SCHEDULE CL-3</t>
  </si>
  <si>
    <t>LABOUR SCHEDULE CL-4</t>
  </si>
  <si>
    <t>LABOUR SCHEDULE CL-5</t>
  </si>
  <si>
    <t>LABOUR SCHEDULE CL-6</t>
  </si>
  <si>
    <t>LABOUR SCHEDULE CL-7</t>
  </si>
  <si>
    <t>LABOUR SCHEDULE CL-8 (G-1)</t>
  </si>
  <si>
    <t xml:space="preserve">LABOUR SCHEDULE CL-9 </t>
  </si>
  <si>
    <t>LABOUR SCHEDULE CL-10</t>
  </si>
  <si>
    <t>LABOUR SCHEDULE DL-1</t>
  </si>
  <si>
    <t>LABOUR SCHEDULE DL-2</t>
  </si>
  <si>
    <t>LABOUR SCHEDULE DL-3 (E-1)</t>
  </si>
  <si>
    <t xml:space="preserve">LABOUR SCHEDULE DL-4 </t>
  </si>
  <si>
    <t>LABOUR SCHEDULE DL-5 (E-2)</t>
  </si>
  <si>
    <t>LABOUR SCHEDULE DL-6 (E-3)</t>
  </si>
  <si>
    <t>Pole erection complete (including earthing)</t>
  </si>
  <si>
    <t>Stringing of line for Dog conductor</t>
  </si>
  <si>
    <t>LABOUR SCHEDULE  AL-3</t>
  </si>
  <si>
    <t>LABOUR SCHEDULE  AL-4</t>
  </si>
  <si>
    <t>Stringing of line for Panther conductor</t>
  </si>
  <si>
    <t>LABOUR SCHEDULE  BL-1</t>
  </si>
  <si>
    <t xml:space="preserve">(c) for transformer protection </t>
  </si>
  <si>
    <t>(a) S/s materials excluding yard lighting</t>
  </si>
  <si>
    <t>Transportation of support from road side to pole pits for a lead for 1.0 Km.</t>
  </si>
  <si>
    <t>Fixing of 33 kV DO fuse units.</t>
  </si>
  <si>
    <t>Fixing of 11 kV DO fuse units.</t>
  </si>
  <si>
    <t>Fixing of 33 kV LA including earthing.</t>
  </si>
  <si>
    <t>Fixing of 11 kV LA including earthing.</t>
  </si>
  <si>
    <t>Fixing of 33 kV AB switch complete with handle.</t>
  </si>
  <si>
    <t>Fixing of 11 kV AB switch complete with handle isolator</t>
  </si>
  <si>
    <t xml:space="preserve">(a) 33 kV incoming gantry structure </t>
  </si>
  <si>
    <t xml:space="preserve">(b) 11 kV incoming gantry structure </t>
  </si>
  <si>
    <t>Handling &amp; installation of 11 kV X-mer control and feeder VCB on foundation.</t>
  </si>
  <si>
    <t>Preparation of cable trench from 11 kV VCB to control room</t>
  </si>
  <si>
    <t>Laying of under-ground cable complete including fixing of terminal block.</t>
  </si>
  <si>
    <t xml:space="preserve">The rates are proposed for normal soil conditions.  In case of soft rock &amp; hard rock, the rates of pit digging will be taken as two times and ten times respectively as compared to the rates applicable for normal soil.  </t>
  </si>
  <si>
    <t>Pole erection complete (Joist)</t>
  </si>
  <si>
    <t xml:space="preserve">The rates are proposed for normal soil conditions.  In case of soft rock &amp; hard rock, the rates of pit digging will be taken as two times and ten times respectively as compared to  the rates applicable for normal soil.  </t>
  </si>
  <si>
    <t>Shifting of Xmer on foundation (Incl. lifting from A/S )</t>
  </si>
  <si>
    <t>Testing including testing of 11 kV VCB and commissioning</t>
  </si>
  <si>
    <t>Fixing of 11 kV AB switch / Isolator complete with operating handle.</t>
  </si>
  <si>
    <t>Digging and concreting of foundation of 11 kV  VCB.</t>
  </si>
  <si>
    <t>Preparation of cable trench from 11 kV VCB to control room.</t>
  </si>
  <si>
    <t>200 kVA X-Mer</t>
  </si>
  <si>
    <t>63/100 kVA X-Mer</t>
  </si>
  <si>
    <t>25 kVA X-Mer</t>
  </si>
  <si>
    <t>Pole erection complete including earthing</t>
  </si>
  <si>
    <t>Fixing of LT switch box &amp; transformer wiring etc.</t>
  </si>
  <si>
    <t>Earthing of S/s including pit digging, laying and connecting wires to supports X-mer etc.</t>
  </si>
  <si>
    <t>Fixing of 11 kV AB switch</t>
  </si>
  <si>
    <t>Stay erection complete.</t>
  </si>
  <si>
    <t>Twisting of jointing sleeves.</t>
  </si>
  <si>
    <t>63 kVA X-mer</t>
  </si>
  <si>
    <t>100 kVA X-mer</t>
  </si>
  <si>
    <t>200 kVA X-mer</t>
  </si>
  <si>
    <t xml:space="preserve">Stay erection complete </t>
  </si>
  <si>
    <t xml:space="preserve">63/100 kVA </t>
  </si>
  <si>
    <t>200 kVA</t>
  </si>
  <si>
    <t>S.  No.</t>
  </si>
  <si>
    <t>Fixing of LT clamps complete per location including insulator fixing</t>
  </si>
  <si>
    <t>Re-aligning of leaning PCC pole</t>
  </si>
  <si>
    <t>Earthing of metallic parts (V-cross and top clamp)</t>
  </si>
  <si>
    <t>Dismantalling of L.T. cross arm</t>
  </si>
  <si>
    <t>Dismantalling of L.T. conductor 3 Phase 4 wire</t>
  </si>
  <si>
    <t>Pole erection complete earthing</t>
  </si>
  <si>
    <t>1 Ph. 2 Wire to 1 Ph. 3 Wire Conversion</t>
  </si>
  <si>
    <t>1 Ph. 2 Wire to 3 Ph. 4 Wire Conversion</t>
  </si>
  <si>
    <t>1 Ph. 3 Wire to 3 Ph. 4 Wire Conversion</t>
  </si>
  <si>
    <t>1 Ph. 3 Wire to 3 Ph. 5 Wire Conversion</t>
  </si>
  <si>
    <t xml:space="preserve">Pole erection complete with earthing </t>
  </si>
  <si>
    <t>Dismantling of L.T. Cross arm.</t>
  </si>
  <si>
    <t>Dismantling of LT conductor 3 phase 4 wire</t>
  </si>
  <si>
    <t>V - Cross arm and top clamp fixing complete.</t>
  </si>
  <si>
    <t>Earthing of metallic parts. (V - cross and top clamp)</t>
  </si>
  <si>
    <t>Stringing of line Weasel / Rabbit all three conductor with binding on insulators.</t>
  </si>
  <si>
    <t>Dismantling of L.T. cross arm.</t>
  </si>
  <si>
    <t>Earthing of metallic parts (V - cross and top clamp)</t>
  </si>
  <si>
    <t>Pole erection complete including earthing (RSJ)</t>
  </si>
  <si>
    <t>Pole erection complete including earthing H-Beam</t>
  </si>
  <si>
    <t>3 P 5 W</t>
  </si>
  <si>
    <t>3 P 4 W</t>
  </si>
  <si>
    <t>1 P 3 W</t>
  </si>
  <si>
    <t>Fixing of Riser pipe with clamps</t>
  </si>
  <si>
    <t>Pole pit digging</t>
  </si>
  <si>
    <t xml:space="preserve">(a) Bus bar gantry structure &amp; PCC pole for yard lighting </t>
  </si>
  <si>
    <t>(i)H-Beam for mounting DO fuse units &amp; DP.</t>
  </si>
  <si>
    <t xml:space="preserve">(iii) Tabular pole for yard lighting </t>
  </si>
  <si>
    <t>(d) Bus bar structure  (per bus)</t>
  </si>
  <si>
    <t>Handling &amp; installation of 33 kV X-mer control and feeder VCB on foundation.</t>
  </si>
  <si>
    <t>Fixing of T-clamps for jumpers &amp; bimetallic clamps</t>
  </si>
  <si>
    <t>Fixing of 3 Ph. 4 wire LT meters.</t>
  </si>
  <si>
    <t>Installation, testing and commissioning of 33 kV ME</t>
  </si>
  <si>
    <t>Installation, testing and commissioning of 11 kV ME</t>
  </si>
  <si>
    <t>Installation, testing and commissioning of HT meter complete with box</t>
  </si>
  <si>
    <t>S.   No.</t>
  </si>
  <si>
    <t>PARTICULARS</t>
  </si>
  <si>
    <t>140 Kg, 8.0 Mtr.  long PCC support</t>
  </si>
  <si>
    <t xml:space="preserve">RS Joist (175X85) mm 9.3 Mtr Long i.e. 19.495 kg/mtr x 9.3 mtr = 181.30 kg x 20 No = 3626.07 Kgs </t>
  </si>
  <si>
    <t xml:space="preserve">H-BEAM 152x152 mm 37.1 Kg/Mtr 9.0 Mtr long i.e. 333.9 Kg/pole x 20 Nos = 6678 Kgs  </t>
  </si>
  <si>
    <t>Using 1100 V grade AB Cable 3x50 + 1x25 + 1x35 sqmm.</t>
  </si>
  <si>
    <t>Using 1100 V grade AB Cable 3x35 + 1x16 + 1x35 sqmm.</t>
  </si>
  <si>
    <t xml:space="preserve">Amount </t>
  </si>
  <si>
    <t>1</t>
  </si>
  <si>
    <t>2</t>
  </si>
  <si>
    <t>Fixing of LT clamps complete per location including Service ring, distribution box, piercing connector</t>
  </si>
  <si>
    <t>Concreting of stay and  pole</t>
  </si>
  <si>
    <t xml:space="preserve">TOTAL </t>
  </si>
  <si>
    <t>(i) 3P 5W ( Cable )</t>
  </si>
  <si>
    <t>(ii) 3P 4W ( Cable )</t>
  </si>
  <si>
    <t>(ii) 1P 3W ( Cable )</t>
  </si>
  <si>
    <t>GRAND TOTAL</t>
  </si>
  <si>
    <t>GRAND TOTAL (ROUND OFF)</t>
  </si>
  <si>
    <t>COST SCHEDULE -- DL - 7</t>
  </si>
  <si>
    <t>Using 1100 V grade AB Cable 1x25 + 1x16 + 1x25 sqmm.</t>
  </si>
  <si>
    <t>COST SCHEDULE -- DL - 8   for D-6 (3)</t>
  </si>
  <si>
    <t>Fixing of LT clamps complete per location including Service ring, distribution box, piercing connector etc.</t>
  </si>
  <si>
    <t>COST SCHEDULE -- DL - 9   for D-6 (4)</t>
  </si>
  <si>
    <t>Using 1100 V grade AB Cable 3x16 + 1x25 sqmm.</t>
  </si>
  <si>
    <t>Using 1100 V grade AB Cable   3x16 + 1x25 sqmm.</t>
  </si>
  <si>
    <t xml:space="preserve">1  kM  OF  3  PHASE  4  WIRE  LINE  ON  140 KG. PCC  POLE  8 MTR.  LONG  USING  AB  XLPE  CABLE  FOR   PUMP CONNECTION UPTO 5 HP &amp; 5 CONNECTION PER KM. WITH MAXIMUM  SPAN  50  MTRS.  </t>
  </si>
  <si>
    <t>Fixing of LT clamps complete per Set including Service ring, Spring loaded distribution Box, piercing connector, etc.</t>
  </si>
  <si>
    <t xml:space="preserve">Transportation Charges </t>
  </si>
  <si>
    <t>LABOUR SCHEDULE AL-2(A)</t>
  </si>
  <si>
    <t>LABOUR SCHEDULE  BL-6</t>
  </si>
  <si>
    <t>LABOUR SCHEDULE  BL-7</t>
  </si>
  <si>
    <t xml:space="preserve">(a) 11 kV incoming gantry structure </t>
  </si>
  <si>
    <t>LABOUR SCHEDULE  BL-8</t>
  </si>
  <si>
    <t>Shifting of Xmer on foundation (including lifting from A/Store)</t>
  </si>
  <si>
    <t>Assembling</t>
  </si>
  <si>
    <t>Testing and Commissioning of Xmer and VCB</t>
  </si>
  <si>
    <t>LABOUR SCHEDULE  BL-9</t>
  </si>
  <si>
    <t>Shifting of Xmer (including lifting from A/Store)</t>
  </si>
  <si>
    <t>Testing and commissioning of power Xmer</t>
  </si>
  <si>
    <t>Digging of pits and laying out earthing mate connecteion etc</t>
  </si>
  <si>
    <t>Painting of V cross arm, Top clamps &amp; numbering of poles.</t>
  </si>
  <si>
    <t>Fixing of V cross arm with top clamp</t>
  </si>
  <si>
    <t>Insulator fixing with GI pin</t>
  </si>
  <si>
    <t>Shifting of material to pole side other than xmer location</t>
  </si>
  <si>
    <t>Earthing of Metals parts of pole</t>
  </si>
  <si>
    <t>No</t>
  </si>
  <si>
    <t>Stringing of 11 kv line</t>
  </si>
  <si>
    <t>km</t>
  </si>
  <si>
    <t>Dismentaling of LT line (conductor and Bracket)</t>
  </si>
  <si>
    <t xml:space="preserve">Transportation  Chargest </t>
  </si>
  <si>
    <t>HVDS systemof 63 KVA Parent D- Xmer Taking 2 km LT to be converted</t>
  </si>
  <si>
    <t>LABOUR SCHEDULE DL-6 (A)</t>
  </si>
  <si>
    <t>Using 1100 V grade AB Cable 3x50+1x25+1x35 sqmm.</t>
  </si>
  <si>
    <t xml:space="preserve">Grand Total </t>
  </si>
  <si>
    <t>Concreting of base pad and pole</t>
  </si>
  <si>
    <t>Transportation  Charges</t>
  </si>
  <si>
    <t>LABOUR SCHEDULE CL-3 (B)</t>
  </si>
  <si>
    <t xml:space="preserve">Stringing of AB Cable 3x35+35 three conductor </t>
  </si>
  <si>
    <t>Formation of Cable termination Kit</t>
  </si>
  <si>
    <t xml:space="preserve">Formation of Cable straight through joint </t>
  </si>
  <si>
    <t>LABOUR SCHEDULE DL-10 , HVDS 200 KVA</t>
  </si>
  <si>
    <t>Stringing of line (Rabbit) all three conductor.</t>
  </si>
  <si>
    <t>LABOUR SCHEDULE  AL-3 (B)</t>
  </si>
  <si>
    <t>For 60 Kg. / Mtr. 13.0 Mt. Rail poles</t>
  </si>
  <si>
    <t>Concreting of rail @ 0.6 cmt. Per pole and @ 0.05 cmt per pole for base padding of rail pole</t>
  </si>
  <si>
    <t>(i) For Rail poles</t>
  </si>
  <si>
    <t>Note :-  The rates are proposed  for normal soil conditions . In case of soft rock &amp; hard rock, the rates of pit digging will   be taken as two times and ten times respectively as compared to the rates applicable for normal soil.</t>
  </si>
  <si>
    <t xml:space="preserve">Year 2015-16       </t>
  </si>
  <si>
    <t xml:space="preserve">Year 2015-16 (PCC Pole)          </t>
  </si>
  <si>
    <t>2015-16</t>
  </si>
  <si>
    <t xml:space="preserve">Year 2015-16        </t>
  </si>
  <si>
    <t>2015-2016</t>
  </si>
  <si>
    <t xml:space="preserve"> 2015-16</t>
  </si>
  <si>
    <t>Rate for 2015-2016</t>
  </si>
  <si>
    <t xml:space="preserve"> 2015-2016 </t>
  </si>
  <si>
    <t xml:space="preserve"> 2015-2016 (Weasel)</t>
  </si>
  <si>
    <t xml:space="preserve"> 2015-2016</t>
  </si>
  <si>
    <t>Rate     2015-2016</t>
  </si>
  <si>
    <t>Year 2015-16</t>
  </si>
  <si>
    <t>For 365 Kg. 11 Mtr. Long PCC poles</t>
  </si>
  <si>
    <t xml:space="preserve">Year 2016-17       </t>
  </si>
  <si>
    <t xml:space="preserve">Year 2016-17 (PCC Pole)          </t>
  </si>
  <si>
    <t>2016-17</t>
  </si>
  <si>
    <t xml:space="preserve">Year 2016-17        </t>
  </si>
  <si>
    <t xml:space="preserve">Year 2015-16    </t>
  </si>
  <si>
    <t xml:space="preserve">Year 2016-17    </t>
  </si>
  <si>
    <t>Year 2016-17</t>
  </si>
  <si>
    <t>2015-16 Amount</t>
  </si>
  <si>
    <t>2016-17 Amount</t>
  </si>
  <si>
    <t xml:space="preserve"> 2016-17</t>
  </si>
  <si>
    <t>2016-2017</t>
  </si>
  <si>
    <t xml:space="preserve"> 2016-2017 </t>
  </si>
  <si>
    <t xml:space="preserve"> 2016-2017 (Weasel)</t>
  </si>
  <si>
    <t>Rate for 2016-2017</t>
  </si>
  <si>
    <t xml:space="preserve"> 2016-2017</t>
  </si>
  <si>
    <t>Rate     2016-2017</t>
  </si>
  <si>
    <t>Rate   Year 2015-16</t>
  </si>
  <si>
    <t>Rate   Year 2016-17</t>
  </si>
  <si>
    <t>For 152x152 mm 37.1 Kg/Mtr 13.0 Mtr Long H-Beam poles</t>
  </si>
  <si>
    <t>LABOUR SCHEDULE AL-5 (REVISED)</t>
  </si>
  <si>
    <t>SCHEDULE OF LABOUR CHARGES FOR 33 kV / 11 kV UNDERGROUND CABLE CROSSING UNDER EXISTING RAIWAY TRACK 2.5 Mtr. DEEP FROM GROUND LEVEL. (60 Mtr. LONG CORRIDOR / ROUTE LENGTH OF HDPE PIPE DOUBLE CIRCUIT )</t>
  </si>
  <si>
    <t>3x240 sq.mm AB XLPE Cable</t>
  </si>
  <si>
    <t>3x400 sq.mm AB XLPE Cable</t>
  </si>
  <si>
    <t>Labour charges for laying of HDPE Pipe of maximum 240 mm dia, in normal soil under 2.5 mtr. Deep from ground level using</t>
  </si>
  <si>
    <t>a</t>
  </si>
  <si>
    <t>&amp;</t>
  </si>
  <si>
    <t>b</t>
  </si>
  <si>
    <t>Laying of  240 sqmm 3 core XLPE cable through HDPE pipe.</t>
  </si>
  <si>
    <t>Laying of 400 sqmm 3 core XLPE cable through HDPE pipe.</t>
  </si>
  <si>
    <t>Jumpering of Lightning Arrestor and fixing of Aluminium lugs.</t>
  </si>
  <si>
    <t>TOTAL (Rounded Off)</t>
  </si>
  <si>
    <t>Note</t>
  </si>
  <si>
    <t>Since our requirement of HDPE Pipe is maximum 240 mm hence HDD technique is suitable in place of pipe pushing.</t>
  </si>
  <si>
    <r>
      <t xml:space="preserve">Pipe Pushing method </t>
    </r>
    <r>
      <rPr>
        <sz val="12"/>
        <rFont val="Arial"/>
        <family val="2"/>
      </rPr>
      <t>*</t>
    </r>
  </si>
  <si>
    <r>
      <t>Using HDD Technique (Horizontal Directional Drilling)</t>
    </r>
    <r>
      <rPr>
        <sz val="12"/>
        <rFont val="Arial"/>
        <family val="2"/>
      </rPr>
      <t xml:space="preserve"> **</t>
    </r>
  </si>
  <si>
    <t>SCHEDULE OF LABOUR CHARGES FOR 33 kV / 11 kV UNDERGROUND CABLE CROSSING UNDER PROPOSED RAILWAY TRACK 2.5 Mtr. DEEP FROM GROUND LEVEL. (60 Mtr. LONG CORRIDOR / ROUTE LENGTH OF HDPE PIPE DOUBLE CIRCUIT ) USING OPEN TRENCH METHOD</t>
  </si>
  <si>
    <t>Cube / Mtr.</t>
  </si>
  <si>
    <t>Labour charges for laying of HDPE Pipe of maximum 240 mm dia, in normal soil under 2.5 mtr. Deep from ground level using Open Trench Method</t>
  </si>
  <si>
    <t>LABOUR SCHEDULE  BL-2</t>
  </si>
  <si>
    <t>Using H-Beam</t>
  </si>
  <si>
    <t>Using 365 Kg 11 Mtr long PCC Pole</t>
  </si>
  <si>
    <t xml:space="preserve">Stringing of line (Dog) all three conductor  </t>
  </si>
  <si>
    <t>The rates are proposed for normal soil conditions. In case of soft rock &amp; hard rock, the rates of pit digging will be taken as two times and ten times respectively as compared to the rates applicable for normal soil.</t>
  </si>
  <si>
    <t>With H-Beam</t>
  </si>
  <si>
    <t>With 200 kG 9 Mtr long PCC Pole</t>
  </si>
  <si>
    <t>LABOUR SCHEDULE CL-11</t>
  </si>
  <si>
    <t>LABOUR SCHEDULE FOR  INSTALLATION OF COMPACT R.M.U. 11 kV CLASS SF6 / VCB TYPE (1 INCOMING + 2 BREAKER + 1 OUTGOING)</t>
  </si>
  <si>
    <t>Digging and concreting of foundation of R.M.U.</t>
  </si>
  <si>
    <t>Handling &amp; installation of R.M.U. on foundation.</t>
  </si>
  <si>
    <t>Fixing of incoming &amp; outgoing cables on terminals of R.M.U.</t>
  </si>
  <si>
    <t>Earthing of RMU including pit digging, laying and connecting wires to RMU etc.</t>
  </si>
  <si>
    <t>Lettering the R.M.U. with enamel paint and also writing single line diagram of each panel, caution Board, Danger Board etc. including cost of paint, Brush etc.</t>
  </si>
  <si>
    <t>Per Panel</t>
  </si>
  <si>
    <t>Total Labour Charges</t>
  </si>
  <si>
    <t>Total Labour Charges (Rounded Off)</t>
  </si>
  <si>
    <t>Grand Total (ROUND OFF)</t>
  </si>
  <si>
    <t>LABOUR SCHEDULE DL-12 , HVDS 63 KVA</t>
  </si>
  <si>
    <t>LABOUR SCHEDULE CL-10 (B)</t>
  </si>
  <si>
    <t>LABOUR SCHEDULE CL-7 (B-1) B</t>
  </si>
  <si>
    <t>LABOUR SCHEDULE AL-6        [ for Sch- A-10 ]</t>
  </si>
  <si>
    <t>SCHEDULE OF LABOUR CHARGES PER 33 kV D.P. STRUCTURE (PCC POLE / 13 MTR. LONG RAIL POLE)</t>
  </si>
  <si>
    <t>SCHEDULE OF LABOUR CHARGES PER 33 kV FOUR POLE STRUCTURE (PCC POLE / 9 MTR. LONG RAIL POLE)</t>
  </si>
  <si>
    <t xml:space="preserve">LABOUR CHARGES FOR ADDITIONAL MID-SPAN RAIL POLE FOR 33 kV LINE </t>
  </si>
  <si>
    <t xml:space="preserve">Fixing of Piller Box (including Transportation) with concreting of columns and bottom area of Piller box </t>
  </si>
  <si>
    <t>SCHEDULE OF LABOUR CHARGES OF 33/11 kV SUB-STATION EXCLUDING TRANSFORMER 1.6 MVA &amp; ABOVE</t>
  </si>
  <si>
    <t>SCHEDULE OF LABOUR CHARGES FOR POWER TRANSFORMER IN PARALLEL EXCLUDING BAY</t>
  </si>
  <si>
    <t>SCHEDULE OF LABOUR CHARGES FOR 33/11 kV POWER TRANSFORMER</t>
  </si>
  <si>
    <t xml:space="preserve">Year 2017-18       </t>
  </si>
  <si>
    <t>Year 2017-18</t>
  </si>
  <si>
    <t>2017-18</t>
  </si>
  <si>
    <t>2017-2018</t>
  </si>
  <si>
    <t>2017-18 Amount</t>
  </si>
  <si>
    <t xml:space="preserve"> 2017-18</t>
  </si>
  <si>
    <t>Rate for 2017-2018</t>
  </si>
  <si>
    <t xml:space="preserve"> 2017-2018 </t>
  </si>
  <si>
    <t xml:space="preserve"> 2017-2018 (Weasel)</t>
  </si>
  <si>
    <t xml:space="preserve"> 2017-2018</t>
  </si>
  <si>
    <t>Rate     2017-2018</t>
  </si>
  <si>
    <t>Rate   Year 2017-18</t>
  </si>
  <si>
    <t>Cmt.</t>
  </si>
  <si>
    <t>Note -</t>
  </si>
  <si>
    <t xml:space="preserve"> Rail / H Beam Pole erection complete incl. earthing</t>
  </si>
  <si>
    <t>Note-</t>
  </si>
  <si>
    <t>Year 2017-18     (Already published)</t>
  </si>
  <si>
    <t xml:space="preserve">Year 2017-18     (Already published) (PCC Pole)          </t>
  </si>
  <si>
    <t>Cft</t>
  </si>
  <si>
    <t>Cft.</t>
  </si>
  <si>
    <t>year 2018-19</t>
  </si>
  <si>
    <t xml:space="preserve"> year 2018-19</t>
  </si>
  <si>
    <t>Year 2018-19</t>
  </si>
  <si>
    <t>Year 2019-20</t>
  </si>
  <si>
    <t xml:space="preserve"> Amount </t>
  </si>
  <si>
    <t>Using HDD Technique</t>
  </si>
  <si>
    <t>Using Pipe Pushing</t>
  </si>
  <si>
    <t>Total labour charges</t>
  </si>
  <si>
    <t>Rate 
Year 2019-20</t>
  </si>
  <si>
    <t>Rate 
Year 
2018-19</t>
  </si>
  <si>
    <t>Rate
Year 
2018-19</t>
  </si>
  <si>
    <t>Rate
Year 2018-19</t>
  </si>
  <si>
    <t xml:space="preserve">Fixing of LT distribution Box with Cable </t>
  </si>
  <si>
    <t>Grand TOTAL</t>
  </si>
  <si>
    <t xml:space="preserve"> Year 2019-20</t>
  </si>
  <si>
    <t>LABOUR CHARGES OF 33 kV LINE ON 280 Kg. 9.1 MTR. LONG PCC POLES, 365 Kg 11 MTR. LONG PCC POLES AND 152x152 mm, 37.1 Kg./ Mtr., 13 Mtr. LONG H-BEAM POLE WITH DOG CONDUCTOR</t>
  </si>
  <si>
    <t>LABOUR CHARGES OF 33 kV LINE ON 280 Kg. 9.1 Mtr. LONG PCC POLES, 365 Kg 11 Mtr. LONG PCC POLES AND 152x152 mm., 37.1 Kg./ Mtr., 13 Mtr. LONG H-BEAM POLE WITH RACCOON CONDUCTOR</t>
  </si>
  <si>
    <t>For 60 Kg. / Mtr. 13.0 Mtr. Rail poles</t>
  </si>
  <si>
    <t>LABOUR CHARGES OF 33 kV LINE ON 60 Kg. / 52 Kg./ MTR. LONG RAIL POLE 13 METER LONG MAX. 50 METER SPAN ON PANTHER CONDUCTOR</t>
  </si>
  <si>
    <t>LABOUR CHARGES FOR 11 kV OUTDOOR YARD EXTENSION OF ADDITIONAL BAY</t>
  </si>
  <si>
    <t>LABOUR CHARGES FOR 33 kV OUT DOOR YARD</t>
  </si>
  <si>
    <t>SCHEDULE OF LABOUR CHARGES FOR INSTALLATION OF 33 kV VCB</t>
  </si>
  <si>
    <t>SCHEDULE OF LABOUR CHARGES FOR INSTALLATION OF 11 kV SINGLE PHASE AB SWITCH ON EXISTING OUTGOING FEEDER DP FROM 33/11 kV S/S</t>
  </si>
  <si>
    <t>SCHEDULE OF LABOUR CHARGES FOR AUGMENTATION OF 33/11 kV S/s CAPACITY REPLACEMENT OF POWER TRANSFORMER</t>
  </si>
  <si>
    <t>SCHEDULE OF LABOUR CHARGES FOR INSTALLATION OF 1.6 MVA POWER TRANSFORMER ON LINE</t>
  </si>
  <si>
    <t>LABOUR CHARGES OF 11 kV LINE ON PCC POLES.</t>
  </si>
  <si>
    <t>LABOUR  CHARGES PER KM. OF 11 kV D.P. STRUCTURE ON PCC POLE</t>
  </si>
  <si>
    <t>LABOUR CHARGES FOR 25 / 63 / 100 / 200 kVA 11/0.4 kV OUT DOOR TRANSFORMER SUB-STATION</t>
  </si>
  <si>
    <t xml:space="preserve">LABOUR CHARGES FOR PER KM. OF 11 kV LINE ON H-BEAM (11 MTR. ) &amp; 200 kG PCC POLE 9 MTR. WITH AB CABLE </t>
  </si>
  <si>
    <t>LABOUR CHARGES FOR PER KM. OF 11 kV LINE ON 11 MTR. LONG H-BEAM / 365 Kg  PCC POLE</t>
  </si>
  <si>
    <t>LABOUR CHARGES PER KM. OF 11 kV  D.P. STRUCTURE ON 11 MTR LONG H-BEAM / 365 KG PCC POLE</t>
  </si>
  <si>
    <t>LABOUR SCHEDULE - PLINTH MOUNTED DISTRIBUTION TRANSFORMER S/s.</t>
  </si>
  <si>
    <t>SINGLE POLE MOUNTED LOW CAPACITY SINGLE PHASE / THREE PHASE 11/0.4 kV DISTRIBUTION TRANSFORMER SUB-STATION</t>
  </si>
  <si>
    <t>LABOUR SCHEDULE - FOR RENOVATION OF EXISTING DISTRIBUTION TRANSFORMER SUB-STATION.</t>
  </si>
  <si>
    <t>LABOUR CHARGES PER KM. OF 11 kV  D.P. STRUCTURE WITH R.S.JOIST</t>
  </si>
  <si>
    <t>LABOUR CHARGES FOR PER KM. OF 11 kV LINE ON R.S. JOIST (11 MTR.)</t>
  </si>
  <si>
    <t>LABOUR SCHEDULE FOR LAYING 1 KM. LENGTH OF 11 kV 3 CORE 95 SQMM. UNDER GROUND CABLE / 3 CORE 240 SQMM. UNDER GROUND CABLE / 3 CORE 400 SQMM. UNDER GROUND CABLE.</t>
  </si>
  <si>
    <t>LABOUR SCHEDULE - FOR AUGMENTATION OF 11/0.4 kV S/s CAPACITY ( ASSUMING 25 YEARS OF LIFE &amp; 10 YEARS IN SERVICE )</t>
  </si>
  <si>
    <t>LABOUR SCHEDULE OF LT LINE ON PCC SUPPORTS PER KM.</t>
  </si>
  <si>
    <t>LABOUR CHARGES PER KM. OF LT LINE ON R.S. JOIST</t>
  </si>
  <si>
    <t>LABOUR SCHEDULE FOR CONVERSION OF LT LINE INTO 11 kV LINE</t>
  </si>
  <si>
    <t>Stringing of line weasel / Rabbit all three conductor with binding on insulators</t>
  </si>
  <si>
    <t>LABOUR SCHEDULE PER KM. OF LT LINE CONVERSION MAX. SPAN OF 45 MTR.</t>
  </si>
  <si>
    <t>LABOUR SCHEDULE FOR CONVERSION OF 1 KM. 1 PHASE 3 WIRE LT LINE INTO 11 kV LINE</t>
  </si>
  <si>
    <t xml:space="preserve">LABOUR SCHEDULE FOR CONVERSION OF 1 KM. 3 PHASE 5 WIRE LT LINE INTO 11 kV LINE </t>
  </si>
  <si>
    <t xml:space="preserve">Fixing of LT clamps complete per location including service ring, Distrbution box , piercing connector </t>
  </si>
  <si>
    <t>Straight through Jointing</t>
  </si>
  <si>
    <t>Stringing of 3 Phase 5 Wire (Cable )</t>
  </si>
  <si>
    <t>Dismentling of Bare Conductor (50% of Transport &amp; Labour Charges other than Dismentling )</t>
  </si>
  <si>
    <t xml:space="preserve">LABOUR SCHEDULE FOR REPLACEMENT OF EXISTING 1 KM. 3 PHASE 5 WIRE L.T. LINE ON BARE CONDUCTOR WITH A.B. CABLE FOR URBAN AREA </t>
  </si>
  <si>
    <t>LABOUR SCHEDULE DL-6 (B)</t>
  </si>
  <si>
    <t>LABOUR SCHEDULE FOR ADDITIONAL L.T. MID SPAN JOIST SUPPORT WITH A.B. CABLE</t>
  </si>
  <si>
    <t>Fixing of LT clamps complete per location including Service ring, Distribution box, piercing connector,etc.</t>
  </si>
  <si>
    <t>1  kM  OF  3  PHASE  5  WIRE  LINE  ON  140 KG. PCC  POLE  8 MTR.  LONG  USING  AB  XLPE  CABLE  FOR  RURAL  AREAS  WITH MAXIMUM  SPAN  50  MTRS.  AND  R.S. JOIST / H-BEAM  POLE  SUPPORT  USING  AB  XLPE  CABLE  WITH  MAXIMUM  SPAN  50  METER  URBAN  AREA</t>
  </si>
  <si>
    <t>1  kM  OF  1  PHASE  3  WIRE  LINE  ON  140 KG. PCC  POLE  8 MTR.  LONG  USING  AB  XLPE  CABLE  FOR  RURAL  AREAS  WITH MAXIMUM  SPAN  50  MTRS.</t>
  </si>
  <si>
    <t>HVDS SYSTEM OF 200 kVA PARENT DISTRIBUTION TRANSFORMER TAKING 4 KM. LT TO BE  CONVERTED</t>
  </si>
  <si>
    <t>HVDS SYSTEM OF 100 kVA PARENT DISTRIBUTION TRANSFORMER TAKING 3 KM. LT TO BE CONVERTED</t>
  </si>
  <si>
    <t>LABOUR SCHEDULE DL-11 , HVDS 100 kVA</t>
  </si>
  <si>
    <t>HVDS SYSTEM OF 63 kVA PARENT DISTRIBUTION TRANSFORMER TAKING 2 KM. LT TO BE CONVERTED</t>
  </si>
  <si>
    <t>Dismentling of LT line (conductor and Bracket)</t>
  </si>
  <si>
    <t>Painting of V- cross arm, Top clamps &amp; numbering of poles.</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</si>
</sst>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
    <numFmt numFmtId="185" formatCode="0.000"/>
    <numFmt numFmtId="186" formatCode="0.000000"/>
    <numFmt numFmtId="187" formatCode="0.00000"/>
    <numFmt numFmtId="188" formatCode="0.0000"/>
    <numFmt numFmtId="189" formatCode="0.0000000"/>
    <numFmt numFmtId="190" formatCode="0.0000000000"/>
    <numFmt numFmtId="191" formatCode="0.00000000000"/>
    <numFmt numFmtId="192" formatCode="0.000000000"/>
    <numFmt numFmtId="193" formatCode="0.00000000"/>
    <numFmt numFmtId="194" formatCode="&quot;&quot;\`&quot;&quot;#,##0_);\(&quot;&quot;\`&quot;&quot;#,##0\)"/>
    <numFmt numFmtId="195" formatCode="&quot;&quot;\`&quot;&quot;#,##0_);[Red]\(&quot;&quot;\`&quot;&quot;#,##0\)"/>
    <numFmt numFmtId="196" formatCode="&quot;&quot;\`&quot;&quot;#,##0.00_);\(&quot;&quot;\`&quot;&quot;#,##0.00\)"/>
    <numFmt numFmtId="197" formatCode="&quot;&quot;\`&quot;&quot;#,##0.00_);[Red]\(&quot;&quot;\`&quot;&quot;#,##0.00\)"/>
    <numFmt numFmtId="198" formatCode="_(&quot;&quot;\`&quot;&quot;* #,##0_);_(&quot;&quot;\`&quot;&quot;* \(#,##0\);_(&quot;&quot;\`&quot;&quot;* &quot;-&quot;_);_(@_)"/>
    <numFmt numFmtId="199" formatCode="_(&quot;&quot;\`&quot;&quot;* #,##0.00_);_(&quot;&quot;\`&quot;&quot;* \(#,##0.00\);_(&quot;&quot;\`&quot;&quot;* &quot;-&quot;??_);_(@_)"/>
    <numFmt numFmtId="200" formatCode="0.0%"/>
    <numFmt numFmtId="201" formatCode="#,##0.0"/>
    <numFmt numFmtId="202" formatCode="00000"/>
    <numFmt numFmtId="203" formatCode="0.00;[Red]0.00"/>
    <numFmt numFmtId="204" formatCode="&quot;Yes&quot;;&quot;Yes&quot;;&quot;No&quot;"/>
    <numFmt numFmtId="205" formatCode="&quot;True&quot;;&quot;True&quot;;&quot;False&quot;"/>
    <numFmt numFmtId="206" formatCode="&quot;On&quot;;&quot;On&quot;;&quot;Off&quot;"/>
    <numFmt numFmtId="207" formatCode="[$€-2]\ #,##0.00_);[Red]\([$€-2]\ #,##0.00\)"/>
    <numFmt numFmtId="208" formatCode="&quot;$&quot;#,##0.00"/>
    <numFmt numFmtId="209" formatCode="&quot;Rs.&quot;\ #,##0.00"/>
    <numFmt numFmtId="210" formatCode="[$-409]dddd\,\ mmmm\ dd\,\ yyyy"/>
    <numFmt numFmtId="211" formatCode="[$-409]h:mm:ss\ AM/PM"/>
    <numFmt numFmtId="212" formatCode="0.0;[Red]0.0"/>
    <numFmt numFmtId="213" formatCode="0;[Red]0"/>
    <numFmt numFmtId="214" formatCode="_(* #,##0.0_);_(* \(#,##0.0\);_(* &quot;-&quot;??_);_(@_)"/>
    <numFmt numFmtId="215" formatCode="_(* #,##0_);_(* \(#,##0\);_(* &quot;-&quot;??_);_(@_)"/>
    <numFmt numFmtId="216" formatCode="[$-4009]dd\ mmmm\ yyyy"/>
  </numFmts>
  <fonts count="60">
    <font>
      <sz val="10"/>
      <name val="Arial"/>
      <family val="0"/>
    </font>
    <font>
      <b/>
      <sz val="10"/>
      <name val="Arial"/>
      <family val="2"/>
    </font>
    <font>
      <b/>
      <sz val="12"/>
      <name val="Arial"/>
      <family val="2"/>
    </font>
    <font>
      <sz val="12"/>
      <name val="Arial"/>
      <family val="2"/>
    </font>
    <font>
      <b/>
      <sz val="11"/>
      <name val="Arial"/>
      <family val="2"/>
    </font>
    <font>
      <sz val="8"/>
      <name val="Arial"/>
      <family val="2"/>
    </font>
    <font>
      <u val="single"/>
      <sz val="10"/>
      <color indexed="12"/>
      <name val="Arial"/>
      <family val="2"/>
    </font>
    <font>
      <u val="single"/>
      <sz val="10"/>
      <color indexed="36"/>
      <name val="Arial"/>
      <family val="2"/>
    </font>
    <font>
      <sz val="11"/>
      <name val="Arial"/>
      <family val="2"/>
    </font>
    <font>
      <b/>
      <sz val="11.5"/>
      <name val="Arial"/>
      <family val="2"/>
    </font>
    <font>
      <sz val="11.5"/>
      <name val="Arial"/>
      <family val="2"/>
    </font>
    <font>
      <b/>
      <sz val="14"/>
      <name val="Arial"/>
      <family val="2"/>
    </font>
    <font>
      <b/>
      <u val="single"/>
      <sz val="14"/>
      <name val="Arial"/>
      <family val="2"/>
    </font>
    <font>
      <sz val="14"/>
      <name val="Arial"/>
      <family val="2"/>
    </font>
    <font>
      <sz val="11"/>
      <color indexed="8"/>
      <name val="Calibri"/>
      <family val="2"/>
    </font>
    <font>
      <sz val="11"/>
      <name val="Times New Roman"/>
      <family val="1"/>
    </font>
    <font>
      <b/>
      <u val="single"/>
      <sz val="12"/>
      <name val="Arial"/>
      <family val="2"/>
    </font>
    <font>
      <b/>
      <u val="single"/>
      <sz val="11"/>
      <name val="Arial"/>
      <family val="2"/>
    </font>
    <font>
      <sz val="16"/>
      <name val="Kruti Dev 010"/>
      <family val="0"/>
    </font>
    <font>
      <b/>
      <sz val="8"/>
      <name val="Arial"/>
      <family val="2"/>
    </font>
    <font>
      <b/>
      <u val="single"/>
      <sz val="11.5"/>
      <name val="Arial"/>
      <family val="2"/>
    </font>
    <font>
      <u val="single"/>
      <sz val="12"/>
      <name val="Arial"/>
      <family val="2"/>
    </font>
    <font>
      <u val="single"/>
      <sz val="10"/>
      <name val="Arial"/>
      <family val="2"/>
    </font>
    <font>
      <sz val="10"/>
      <name val="Kruti Dev 010"/>
      <family val="0"/>
    </font>
    <font>
      <b/>
      <u val="single"/>
      <sz val="1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color rgb="FF000000"/>
      </right>
      <top style="thin"/>
      <bottom style="thin"/>
    </border>
    <border>
      <left style="thin">
        <color rgb="FF000000"/>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32">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xf>
    <xf numFmtId="0" fontId="0" fillId="0" borderId="10" xfId="0"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horizontal="center" vertical="center" wrapText="1"/>
    </xf>
    <xf numFmtId="0" fontId="1" fillId="0" borderId="10" xfId="0" applyFont="1" applyBorder="1" applyAlignment="1">
      <alignment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2" fontId="0" fillId="0" borderId="10" xfId="0" applyNumberFormat="1" applyBorder="1" applyAlignment="1">
      <alignment horizontal="center" vertical="center" wrapText="1"/>
    </xf>
    <xf numFmtId="2" fontId="0" fillId="0" borderId="10" xfId="0" applyNumberFormat="1" applyFill="1" applyBorder="1" applyAlignment="1">
      <alignment horizontal="center" vertical="center" wrapText="1"/>
    </xf>
    <xf numFmtId="2" fontId="1" fillId="0" borderId="10" xfId="0" applyNumberFormat="1" applyFont="1" applyBorder="1" applyAlignment="1">
      <alignment horizontal="center" vertical="center" wrapText="1"/>
    </xf>
    <xf numFmtId="0" fontId="1" fillId="0" borderId="0" xfId="0" applyFont="1" applyAlignment="1">
      <alignment/>
    </xf>
    <xf numFmtId="0" fontId="0" fillId="0" borderId="12" xfId="0" applyBorder="1" applyAlignment="1">
      <alignment/>
    </xf>
    <xf numFmtId="2" fontId="1" fillId="0" borderId="10" xfId="0" applyNumberFormat="1" applyFont="1" applyFill="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vertical="center" wrapText="1"/>
    </xf>
    <xf numFmtId="2" fontId="0" fillId="0" borderId="0" xfId="0" applyNumberFormat="1" applyBorder="1" applyAlignment="1">
      <alignment horizontal="center" vertical="center" wrapText="1"/>
    </xf>
    <xf numFmtId="0" fontId="0" fillId="0" borderId="0" xfId="0" applyAlignment="1">
      <alignment horizontal="center" vertical="center" wrapText="1"/>
    </xf>
    <xf numFmtId="0" fontId="1" fillId="0" borderId="0" xfId="0" applyFont="1" applyFill="1" applyBorder="1" applyAlignment="1">
      <alignment vertical="top" wrapText="1"/>
    </xf>
    <xf numFmtId="0" fontId="0" fillId="0" borderId="0" xfId="0" applyBorder="1" applyAlignment="1">
      <alignment horizontal="left" vertical="top" wrapText="1"/>
    </xf>
    <xf numFmtId="2" fontId="0" fillId="0" borderId="0" xfId="0" applyNumberFormat="1" applyAlignment="1">
      <alignment/>
    </xf>
    <xf numFmtId="0" fontId="0" fillId="0" borderId="10" xfId="0" applyFont="1" applyBorder="1" applyAlignment="1">
      <alignment/>
    </xf>
    <xf numFmtId="2" fontId="1" fillId="0" borderId="10" xfId="0" applyNumberFormat="1" applyFont="1" applyBorder="1" applyAlignment="1">
      <alignment/>
    </xf>
    <xf numFmtId="2" fontId="1" fillId="0" borderId="10" xfId="0" applyNumberFormat="1" applyFont="1" applyBorder="1" applyAlignment="1">
      <alignment horizontal="center"/>
    </xf>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0" fillId="0" borderId="10" xfId="0" applyBorder="1" applyAlignment="1">
      <alignment vertical="center"/>
    </xf>
    <xf numFmtId="0" fontId="1" fillId="0" borderId="12" xfId="0" applyFont="1" applyBorder="1" applyAlignment="1">
      <alignment horizontal="center" vertical="center"/>
    </xf>
    <xf numFmtId="0" fontId="1" fillId="0" borderId="10" xfId="0" applyFont="1" applyFill="1" applyBorder="1" applyAlignment="1">
      <alignment horizontal="center" vertical="top" wrapText="1"/>
    </xf>
    <xf numFmtId="0" fontId="0" fillId="0" borderId="10" xfId="0" applyBorder="1" applyAlignment="1">
      <alignment horizontal="center" vertical="center"/>
    </xf>
    <xf numFmtId="2" fontId="0" fillId="0" borderId="10" xfId="0" applyNumberForma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2" fontId="1"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1" fillId="0" borderId="13" xfId="0" applyFont="1" applyBorder="1" applyAlignment="1">
      <alignment/>
    </xf>
    <xf numFmtId="0" fontId="0" fillId="0" borderId="13"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0" borderId="10" xfId="0" applyFont="1" applyFill="1" applyBorder="1" applyAlignment="1">
      <alignment vertical="center"/>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vertical="top" wrapText="1"/>
    </xf>
    <xf numFmtId="0" fontId="1" fillId="0" borderId="0" xfId="0" applyFont="1" applyAlignment="1">
      <alignment vertical="top" wrapText="1"/>
    </xf>
    <xf numFmtId="0" fontId="0" fillId="0" borderId="0" xfId="0" applyBorder="1" applyAlignment="1">
      <alignment wrapText="1"/>
    </xf>
    <xf numFmtId="0" fontId="1" fillId="0" borderId="0" xfId="0" applyFont="1" applyFill="1" applyAlignment="1">
      <alignment horizontal="left" vertical="top" wrapText="1"/>
    </xf>
    <xf numFmtId="0" fontId="1" fillId="0" borderId="14"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vertical="center" wrapText="1"/>
    </xf>
    <xf numFmtId="0" fontId="1" fillId="0" borderId="12" xfId="0" applyFont="1" applyFill="1" applyBorder="1" applyAlignment="1">
      <alignment horizontal="center" vertical="center" wrapText="1"/>
    </xf>
    <xf numFmtId="184" fontId="0" fillId="0" borderId="0" xfId="0" applyNumberFormat="1" applyAlignment="1">
      <alignment/>
    </xf>
    <xf numFmtId="2" fontId="0" fillId="0" borderId="10" xfId="0" applyNumberFormat="1" applyFont="1" applyBorder="1" applyAlignment="1">
      <alignment/>
    </xf>
    <xf numFmtId="0" fontId="1" fillId="0" borderId="10" xfId="0" applyFont="1" applyBorder="1" applyAlignment="1">
      <alignment horizontal="left" vertical="center"/>
    </xf>
    <xf numFmtId="2" fontId="0" fillId="0" borderId="10" xfId="0" applyNumberFormat="1" applyBorder="1" applyAlignment="1">
      <alignment/>
    </xf>
    <xf numFmtId="2" fontId="0" fillId="0" borderId="12" xfId="0" applyNumberFormat="1" applyBorder="1" applyAlignment="1">
      <alignment vertical="center" wrapText="1"/>
    </xf>
    <xf numFmtId="2" fontId="0" fillId="0" borderId="12" xfId="0" applyNumberFormat="1" applyFont="1" applyBorder="1" applyAlignment="1">
      <alignment vertical="center" wrapText="1"/>
    </xf>
    <xf numFmtId="2" fontId="0" fillId="0" borderId="0" xfId="0" applyNumberFormat="1" applyBorder="1" applyAlignment="1">
      <alignment vertical="top" wrapText="1"/>
    </xf>
    <xf numFmtId="0" fontId="9"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2" fontId="10" fillId="0" borderId="10" xfId="0"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9" fillId="0" borderId="10" xfId="0" applyFont="1" applyBorder="1" applyAlignment="1">
      <alignment/>
    </xf>
    <xf numFmtId="2" fontId="9"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10" fillId="0" borderId="0" xfId="0" applyFont="1" applyAlignment="1">
      <alignment/>
    </xf>
    <xf numFmtId="186" fontId="0" fillId="0" borderId="0" xfId="0" applyNumberFormat="1" applyAlignment="1">
      <alignment/>
    </xf>
    <xf numFmtId="0" fontId="2" fillId="0" borderId="1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2" fillId="0" borderId="0" xfId="0" applyFont="1" applyAlignment="1">
      <alignment horizontal="center" vertical="center"/>
    </xf>
    <xf numFmtId="2" fontId="2" fillId="0" borderId="0" xfId="0" applyNumberFormat="1" applyFont="1" applyAlignment="1">
      <alignment horizontal="center" vertical="center"/>
    </xf>
    <xf numFmtId="0" fontId="1" fillId="0" borderId="13" xfId="0" applyFont="1" applyBorder="1" applyAlignment="1">
      <alignment horizontal="center" vertical="center"/>
    </xf>
    <xf numFmtId="0" fontId="0" fillId="0" borderId="0" xfId="60">
      <alignment/>
      <protection/>
    </xf>
    <xf numFmtId="0" fontId="1" fillId="0" borderId="10" xfId="60" applyFont="1" applyBorder="1" applyAlignment="1">
      <alignment horizontal="center" vertical="top" wrapText="1"/>
      <protection/>
    </xf>
    <xf numFmtId="0" fontId="1" fillId="0" borderId="10" xfId="60" applyFont="1" applyBorder="1" applyAlignment="1">
      <alignment horizontal="center" vertical="center" wrapText="1"/>
      <protection/>
    </xf>
    <xf numFmtId="0" fontId="0" fillId="0" borderId="10" xfId="60" applyBorder="1" applyAlignment="1">
      <alignment vertical="center" wrapText="1"/>
      <protection/>
    </xf>
    <xf numFmtId="0" fontId="0" fillId="0" borderId="10" xfId="60" applyBorder="1" applyAlignment="1">
      <alignment horizontal="center" vertical="center" wrapText="1"/>
      <protection/>
    </xf>
    <xf numFmtId="2" fontId="0" fillId="0" borderId="10" xfId="60" applyNumberFormat="1" applyBorder="1" applyAlignment="1">
      <alignment horizontal="center" vertical="center" wrapText="1"/>
      <protection/>
    </xf>
    <xf numFmtId="0" fontId="1" fillId="0" borderId="10" xfId="60" applyFont="1" applyBorder="1">
      <alignment/>
      <protection/>
    </xf>
    <xf numFmtId="0" fontId="1" fillId="0" borderId="10" xfId="60" applyFont="1" applyFill="1" applyBorder="1" applyAlignment="1">
      <alignment horizontal="center" vertical="center" wrapText="1"/>
      <protection/>
    </xf>
    <xf numFmtId="0" fontId="1" fillId="0" borderId="0" xfId="60" applyFont="1">
      <alignment/>
      <protection/>
    </xf>
    <xf numFmtId="2" fontId="1" fillId="0" borderId="10" xfId="60" applyNumberFormat="1" applyFont="1" applyBorder="1" applyAlignment="1">
      <alignment horizontal="center" vertical="center"/>
      <protection/>
    </xf>
    <xf numFmtId="0" fontId="1" fillId="0" borderId="13" xfId="60" applyFont="1" applyBorder="1">
      <alignment/>
      <protection/>
    </xf>
    <xf numFmtId="0" fontId="1" fillId="0" borderId="13" xfId="60" applyFont="1" applyBorder="1" applyAlignment="1">
      <alignment horizontal="center" vertical="center"/>
      <protection/>
    </xf>
    <xf numFmtId="0" fontId="1" fillId="0" borderId="0" xfId="60" applyFont="1" applyBorder="1">
      <alignment/>
      <protection/>
    </xf>
    <xf numFmtId="2" fontId="1" fillId="0" borderId="0" xfId="60" applyNumberFormat="1" applyFont="1" applyBorder="1" applyAlignment="1">
      <alignment horizontal="center" vertical="center"/>
      <protection/>
    </xf>
    <xf numFmtId="2" fontId="1" fillId="0" borderId="0" xfId="0" applyNumberFormat="1" applyFont="1" applyAlignment="1">
      <alignment horizontal="center" vertical="center"/>
    </xf>
    <xf numFmtId="2" fontId="0" fillId="0" borderId="10" xfId="0" applyNumberFormat="1" applyFont="1" applyBorder="1" applyAlignment="1">
      <alignment horizontal="center" vertical="center"/>
    </xf>
    <xf numFmtId="1" fontId="1" fillId="0" borderId="10" xfId="0" applyNumberFormat="1" applyFont="1" applyBorder="1" applyAlignment="1">
      <alignment horizontal="center" vertical="center"/>
    </xf>
    <xf numFmtId="2" fontId="1" fillId="0" borderId="12" xfId="0" applyNumberFormat="1" applyFont="1" applyBorder="1" applyAlignment="1">
      <alignment horizontal="center" vertical="center"/>
    </xf>
    <xf numFmtId="0" fontId="1" fillId="0" borderId="0" xfId="0" applyFont="1" applyBorder="1" applyAlignment="1">
      <alignment horizontal="center" vertical="top"/>
    </xf>
    <xf numFmtId="185" fontId="0" fillId="0" borderId="0" xfId="0" applyNumberFormat="1" applyAlignment="1">
      <alignment/>
    </xf>
    <xf numFmtId="190" fontId="0" fillId="0" borderId="0" xfId="0" applyNumberForma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xf>
    <xf numFmtId="2" fontId="0" fillId="0" borderId="14" xfId="0" applyNumberFormat="1" applyFont="1" applyFill="1" applyBorder="1" applyAlignment="1">
      <alignment horizontal="center" vertical="center"/>
    </xf>
    <xf numFmtId="0" fontId="0" fillId="0" borderId="14" xfId="0" applyFill="1" applyBorder="1" applyAlignment="1">
      <alignment horizontal="center" vertical="center" wrapText="1"/>
    </xf>
    <xf numFmtId="2" fontId="18" fillId="0" borderId="14"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2" fontId="18" fillId="0" borderId="10" xfId="0" applyNumberFormat="1" applyFont="1" applyFill="1" applyBorder="1" applyAlignment="1">
      <alignment horizontal="center" vertical="center"/>
    </xf>
    <xf numFmtId="2" fontId="0" fillId="0" borderId="10" xfId="0" applyNumberFormat="1" applyFill="1" applyBorder="1" applyAlignment="1">
      <alignment horizontal="center" vertical="center"/>
    </xf>
    <xf numFmtId="0" fontId="0" fillId="0" borderId="10" xfId="0" applyFill="1" applyBorder="1" applyAlignment="1">
      <alignment/>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xf>
    <xf numFmtId="0" fontId="0" fillId="0" borderId="0" xfId="0" applyAlignment="1">
      <alignment vertical="top"/>
    </xf>
    <xf numFmtId="0" fontId="4" fillId="0" borderId="0" xfId="0" applyFont="1" applyAlignment="1">
      <alignment/>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2"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wrapText="1"/>
    </xf>
    <xf numFmtId="0" fontId="8" fillId="0" borderId="10" xfId="0" applyFont="1" applyFill="1" applyBorder="1" applyAlignment="1">
      <alignment horizontal="center" vertical="center" wrapText="1"/>
    </xf>
    <xf numFmtId="2" fontId="8" fillId="0" borderId="10" xfId="0" applyNumberFormat="1" applyFont="1" applyBorder="1" applyAlignment="1">
      <alignment horizontal="center" vertical="center"/>
    </xf>
    <xf numFmtId="2" fontId="8" fillId="0" borderId="10" xfId="0" applyNumberFormat="1" applyFont="1" applyFill="1" applyBorder="1" applyAlignment="1">
      <alignment horizontal="center" vertical="center"/>
    </xf>
    <xf numFmtId="0" fontId="8" fillId="0" borderId="10" xfId="0" applyFont="1" applyFill="1" applyBorder="1" applyAlignment="1">
      <alignment vertical="center" wrapText="1"/>
    </xf>
    <xf numFmtId="2" fontId="4" fillId="0" borderId="10" xfId="0" applyNumberFormat="1" applyFont="1" applyBorder="1" applyAlignment="1">
      <alignment horizontal="center" vertical="center"/>
    </xf>
    <xf numFmtId="0" fontId="4" fillId="0" borderId="15" xfId="0" applyFont="1" applyBorder="1" applyAlignment="1">
      <alignment horizontal="center" vertical="center" wrapText="1"/>
    </xf>
    <xf numFmtId="2" fontId="4" fillId="0" borderId="10" xfId="0" applyNumberFormat="1" applyFont="1" applyFill="1" applyBorder="1" applyAlignment="1">
      <alignment horizontal="center" vertical="center"/>
    </xf>
    <xf numFmtId="1" fontId="0" fillId="0" borderId="10" xfId="0" applyNumberFormat="1" applyBorder="1" applyAlignment="1">
      <alignment horizontal="center" vertical="center"/>
    </xf>
    <xf numFmtId="0" fontId="16" fillId="0" borderId="0" xfId="0" applyFont="1" applyBorder="1" applyAlignment="1">
      <alignment horizontal="center" vertical="center" wrapText="1"/>
    </xf>
    <xf numFmtId="2" fontId="0" fillId="0" borderId="12" xfId="0" applyNumberForma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top" wrapText="1"/>
    </xf>
    <xf numFmtId="0" fontId="0" fillId="0" borderId="14" xfId="0" applyFont="1"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2" fontId="0" fillId="0" borderId="12" xfId="0" applyNumberFormat="1" applyBorder="1" applyAlignment="1">
      <alignment horizontal="center" vertical="center"/>
    </xf>
    <xf numFmtId="0" fontId="4" fillId="0" borderId="0" xfId="0" applyFont="1" applyBorder="1" applyAlignment="1">
      <alignment vertical="center" wrapText="1"/>
    </xf>
    <xf numFmtId="2" fontId="0" fillId="0" borderId="0" xfId="0" applyNumberFormat="1" applyFill="1"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2" fontId="8" fillId="0" borderId="10" xfId="0" applyNumberFormat="1" applyFont="1" applyBorder="1" applyAlignment="1">
      <alignment horizontal="center" vertical="top" wrapText="1"/>
    </xf>
    <xf numFmtId="0" fontId="8" fillId="0" borderId="10" xfId="0" applyFont="1" applyFill="1" applyBorder="1" applyAlignment="1">
      <alignment vertical="top" wrapText="1"/>
    </xf>
    <xf numFmtId="0" fontId="4" fillId="0" borderId="10" xfId="0" applyFont="1" applyFill="1" applyBorder="1" applyAlignment="1">
      <alignment horizontal="left" vertical="center" wrapText="1"/>
    </xf>
    <xf numFmtId="0" fontId="8" fillId="0" borderId="10" xfId="0" applyFont="1" applyBorder="1" applyAlignment="1">
      <alignment vertical="center"/>
    </xf>
    <xf numFmtId="0" fontId="8" fillId="0" borderId="0" xfId="0" applyFont="1" applyBorder="1" applyAlignment="1">
      <alignment vertical="center" wrapText="1"/>
    </xf>
    <xf numFmtId="0" fontId="22" fillId="0" borderId="0" xfId="0" applyFont="1" applyBorder="1" applyAlignment="1">
      <alignment vertical="center" wrapText="1"/>
    </xf>
    <xf numFmtId="0" fontId="0" fillId="0" borderId="0" xfId="0" applyBorder="1" applyAlignment="1">
      <alignment/>
    </xf>
    <xf numFmtId="0" fontId="0" fillId="0" borderId="10" xfId="0" applyFill="1" applyBorder="1" applyAlignment="1">
      <alignment horizontal="center"/>
    </xf>
    <xf numFmtId="0" fontId="0" fillId="0" borderId="10" xfId="0" applyFill="1" applyBorder="1" applyAlignment="1">
      <alignment vertical="top" wrapText="1"/>
    </xf>
    <xf numFmtId="0" fontId="0" fillId="0" borderId="10" xfId="0" applyFill="1" applyBorder="1" applyAlignment="1">
      <alignment horizontal="center" vertical="top"/>
    </xf>
    <xf numFmtId="0" fontId="1" fillId="0" borderId="10" xfId="0" applyFont="1" applyFill="1" applyBorder="1" applyAlignment="1">
      <alignment/>
    </xf>
    <xf numFmtId="0" fontId="0" fillId="0" borderId="0" xfId="0" applyFill="1" applyBorder="1" applyAlignment="1">
      <alignment/>
    </xf>
    <xf numFmtId="1" fontId="0" fillId="0" borderId="10" xfId="0" applyNumberFormat="1" applyFill="1" applyBorder="1" applyAlignment="1">
      <alignment horizontal="center" vertical="center" wrapText="1"/>
    </xf>
    <xf numFmtId="2" fontId="0" fillId="0" borderId="0" xfId="0" applyNumberFormat="1" applyFill="1" applyAlignment="1">
      <alignment/>
    </xf>
    <xf numFmtId="2" fontId="0" fillId="0" borderId="10"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vertical="top" wrapText="1"/>
    </xf>
    <xf numFmtId="2" fontId="0" fillId="0" borderId="0" xfId="0" applyNumberFormat="1"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top"/>
    </xf>
    <xf numFmtId="2" fontId="4" fillId="0" borderId="10" xfId="0" applyNumberFormat="1"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vertical="top"/>
    </xf>
    <xf numFmtId="2" fontId="0" fillId="0" borderId="10" xfId="0" applyNumberFormat="1" applyFont="1" applyBorder="1" applyAlignment="1">
      <alignment horizontal="center"/>
    </xf>
    <xf numFmtId="0" fontId="0" fillId="0" borderId="13" xfId="0" applyBorder="1" applyAlignment="1">
      <alignment vertical="center" wrapText="1"/>
    </xf>
    <xf numFmtId="0" fontId="0" fillId="0" borderId="13" xfId="0" applyBorder="1" applyAlignment="1">
      <alignment/>
    </xf>
    <xf numFmtId="0" fontId="22" fillId="0" borderId="0" xfId="0" applyFont="1" applyBorder="1" applyAlignment="1">
      <alignment/>
    </xf>
    <xf numFmtId="0" fontId="0" fillId="0" borderId="13" xfId="60" applyBorder="1" applyAlignment="1">
      <alignment vertical="center" wrapText="1"/>
      <protection/>
    </xf>
    <xf numFmtId="0" fontId="0" fillId="0" borderId="0" xfId="0" applyFont="1" applyFill="1" applyAlignment="1">
      <alignment vertical="top" wrapText="1"/>
    </xf>
    <xf numFmtId="0" fontId="0" fillId="0" borderId="0" xfId="0" applyFont="1" applyAlignment="1">
      <alignment/>
    </xf>
    <xf numFmtId="0" fontId="0" fillId="0" borderId="13" xfId="0" applyBorder="1" applyAlignment="1">
      <alignment vertical="top" wrapText="1"/>
    </xf>
    <xf numFmtId="0" fontId="1" fillId="0" borderId="17" xfId="0" applyFont="1" applyBorder="1" applyAlignment="1">
      <alignment vertical="center" wrapText="1"/>
    </xf>
    <xf numFmtId="0" fontId="0" fillId="0" borderId="18" xfId="0" applyBorder="1" applyAlignment="1">
      <alignment vertical="top" wrapText="1"/>
    </xf>
    <xf numFmtId="0" fontId="0" fillId="0" borderId="17" xfId="0" applyBorder="1" applyAlignment="1">
      <alignment/>
    </xf>
    <xf numFmtId="0" fontId="0" fillId="0" borderId="16" xfId="0" applyBorder="1" applyAlignment="1">
      <alignment/>
    </xf>
    <xf numFmtId="0" fontId="1" fillId="0" borderId="0" xfId="0" applyFont="1" applyBorder="1" applyAlignment="1">
      <alignment/>
    </xf>
    <xf numFmtId="0" fontId="1" fillId="0" borderId="12" xfId="60" applyFont="1" applyFill="1" applyBorder="1" applyAlignment="1">
      <alignment horizontal="center" vertical="center" wrapText="1"/>
      <protection/>
    </xf>
    <xf numFmtId="0" fontId="1" fillId="0" borderId="12" xfId="60" applyFont="1" applyBorder="1">
      <alignment/>
      <protection/>
    </xf>
    <xf numFmtId="0" fontId="4" fillId="0" borderId="0" xfId="0" applyFont="1" applyBorder="1" applyAlignment="1">
      <alignment vertical="top" wrapText="1"/>
    </xf>
    <xf numFmtId="0" fontId="0" fillId="0" borderId="19" xfId="0"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21" fillId="0" borderId="0" xfId="0" applyFont="1" applyBorder="1" applyAlignment="1">
      <alignment vertical="center" wrapText="1"/>
    </xf>
    <xf numFmtId="0" fontId="2" fillId="0" borderId="0" xfId="0" applyFont="1" applyBorder="1" applyAlignment="1">
      <alignment vertical="center" wrapText="1"/>
    </xf>
    <xf numFmtId="2" fontId="0" fillId="0" borderId="11" xfId="0" applyNumberFormat="1" applyFill="1" applyBorder="1" applyAlignment="1">
      <alignment horizontal="center" vertical="center" wrapText="1"/>
    </xf>
    <xf numFmtId="2" fontId="1" fillId="0" borderId="10" xfId="0" applyNumberFormat="1" applyFont="1" applyFill="1" applyBorder="1" applyAlignment="1">
      <alignment horizontal="center" vertical="top" wrapText="1"/>
    </xf>
    <xf numFmtId="2" fontId="0" fillId="0" borderId="10" xfId="0" applyNumberFormat="1" applyFill="1" applyBorder="1" applyAlignment="1">
      <alignment vertical="center"/>
    </xf>
    <xf numFmtId="2" fontId="0" fillId="0" borderId="10" xfId="0" applyNumberFormat="1" applyFill="1" applyBorder="1" applyAlignment="1">
      <alignment horizontal="center"/>
    </xf>
    <xf numFmtId="2" fontId="0" fillId="0" borderId="10" xfId="0" applyNumberFormat="1" applyFill="1" applyBorder="1" applyAlignment="1">
      <alignment vertical="center" wrapText="1"/>
    </xf>
    <xf numFmtId="2" fontId="0" fillId="0" borderId="10" xfId="0" applyNumberFormat="1" applyFill="1" applyBorder="1" applyAlignment="1">
      <alignment horizontal="center" vertical="top"/>
    </xf>
    <xf numFmtId="2" fontId="0" fillId="0" borderId="10" xfId="0" applyNumberFormat="1" applyFill="1" applyBorder="1" applyAlignment="1">
      <alignment/>
    </xf>
    <xf numFmtId="184"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xf>
    <xf numFmtId="1" fontId="0" fillId="0" borderId="10" xfId="0" applyNumberFormat="1" applyFill="1" applyBorder="1" applyAlignment="1">
      <alignment vertical="center" wrapText="1"/>
    </xf>
    <xf numFmtId="2" fontId="23" fillId="0" borderId="10" xfId="0" applyNumberFormat="1" applyFont="1" applyFill="1" applyBorder="1" applyAlignment="1">
      <alignment horizontal="center" vertical="center"/>
    </xf>
    <xf numFmtId="0" fontId="1" fillId="0" borderId="10" xfId="0" applyFont="1" applyBorder="1" applyAlignment="1">
      <alignment vertical="center"/>
    </xf>
    <xf numFmtId="0" fontId="0" fillId="0" borderId="0" xfId="60" applyBorder="1" applyAlignment="1">
      <alignment vertical="top" wrapText="1"/>
      <protection/>
    </xf>
    <xf numFmtId="2" fontId="0" fillId="0" borderId="12" xfId="0" applyNumberForma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171" fontId="0" fillId="0" borderId="10" xfId="42" applyFont="1" applyFill="1" applyBorder="1" applyAlignment="1">
      <alignment horizontal="center" vertical="center" wrapText="1"/>
    </xf>
    <xf numFmtId="0" fontId="0" fillId="0" borderId="0" xfId="0" applyFont="1" applyFill="1" applyAlignment="1">
      <alignment/>
    </xf>
    <xf numFmtId="2" fontId="8" fillId="0" borderId="10" xfId="0" applyNumberFormat="1" applyFont="1" applyFill="1" applyBorder="1" applyAlignment="1">
      <alignment horizontal="center" vertical="center" wrapText="1"/>
    </xf>
    <xf numFmtId="0" fontId="0" fillId="0" borderId="10" xfId="60" applyFill="1" applyBorder="1" applyAlignment="1">
      <alignment vertical="center" wrapText="1"/>
      <protection/>
    </xf>
    <xf numFmtId="2" fontId="0" fillId="0" borderId="10" xfId="60" applyNumberFormat="1" applyFill="1" applyBorder="1" applyAlignment="1">
      <alignment horizontal="center" vertical="center" wrapText="1"/>
      <protection/>
    </xf>
    <xf numFmtId="0" fontId="0" fillId="0" borderId="0" xfId="60" applyFill="1">
      <alignment/>
      <protection/>
    </xf>
    <xf numFmtId="0" fontId="1" fillId="0" borderId="0" xfId="0" applyFont="1" applyAlignment="1">
      <alignment horizontal="center" vertical="top"/>
    </xf>
    <xf numFmtId="0" fontId="13" fillId="0" borderId="0" xfId="0" applyFont="1" applyFill="1" applyBorder="1" applyAlignment="1">
      <alignment vertical="center" wrapText="1"/>
    </xf>
    <xf numFmtId="2" fontId="0" fillId="0" borderId="12" xfId="0" applyNumberFormat="1" applyFont="1" applyBorder="1" applyAlignment="1">
      <alignment horizontal="center" vertical="center" wrapText="1"/>
    </xf>
    <xf numFmtId="0" fontId="1" fillId="0" borderId="0" xfId="0" applyFont="1" applyAlignment="1">
      <alignment vertical="top"/>
    </xf>
    <xf numFmtId="0" fontId="1" fillId="0" borderId="0" xfId="0" applyFont="1" applyFill="1" applyBorder="1" applyAlignment="1">
      <alignment vertical="center" wrapText="1"/>
    </xf>
    <xf numFmtId="2" fontId="0" fillId="0" borderId="0" xfId="0" applyNumberFormat="1" applyFill="1" applyBorder="1" applyAlignment="1">
      <alignment/>
    </xf>
    <xf numFmtId="0" fontId="0" fillId="0" borderId="18" xfId="0" applyFill="1" applyBorder="1" applyAlignment="1">
      <alignment vertical="top" wrapText="1"/>
    </xf>
    <xf numFmtId="0" fontId="1" fillId="0" borderId="10" xfId="0" applyFont="1" applyBorder="1" applyAlignment="1">
      <alignment horizontal="center" wrapText="1"/>
    </xf>
    <xf numFmtId="0" fontId="0" fillId="0" borderId="10" xfId="0" applyBorder="1" applyAlignment="1">
      <alignment wrapText="1"/>
    </xf>
    <xf numFmtId="0" fontId="0" fillId="0" borderId="0" xfId="0" applyAlignment="1">
      <alignment wrapText="1"/>
    </xf>
    <xf numFmtId="0" fontId="0" fillId="0" borderId="10" xfId="0" applyBorder="1" applyAlignment="1">
      <alignment horizontal="center" vertical="top"/>
    </xf>
    <xf numFmtId="0" fontId="8" fillId="0" borderId="10" xfId="0" applyFont="1" applyBorder="1" applyAlignment="1">
      <alignment horizontal="center" vertical="top"/>
    </xf>
    <xf numFmtId="215" fontId="0" fillId="0" borderId="10" xfId="42" applyNumberFormat="1" applyFont="1" applyFill="1" applyBorder="1" applyAlignment="1">
      <alignment horizontal="center" vertical="center" wrapText="1"/>
    </xf>
    <xf numFmtId="2" fontId="1" fillId="0" borderId="10" xfId="0" applyNumberFormat="1" applyFont="1" applyFill="1" applyBorder="1" applyAlignment="1">
      <alignment horizontal="center"/>
    </xf>
    <xf numFmtId="2" fontId="1" fillId="0" borderId="10" xfId="0" applyNumberFormat="1" applyFont="1" applyFill="1" applyBorder="1" applyAlignment="1">
      <alignment horizontal="center" wrapText="1"/>
    </xf>
    <xf numFmtId="2" fontId="0" fillId="0" borderId="10" xfId="0" applyNumberFormat="1" applyFill="1" applyBorder="1" applyAlignment="1">
      <alignment horizontal="center" wrapText="1"/>
    </xf>
    <xf numFmtId="2" fontId="0" fillId="0" borderId="10" xfId="0" applyNumberFormat="1" applyBorder="1" applyAlignment="1">
      <alignment horizontal="right" vertical="center"/>
    </xf>
    <xf numFmtId="0" fontId="0" fillId="0" borderId="0" xfId="0" applyAlignment="1">
      <alignment horizontal="center" vertical="center"/>
    </xf>
    <xf numFmtId="2" fontId="0" fillId="0" borderId="10" xfId="0" applyNumberFormat="1" applyBorder="1" applyAlignment="1">
      <alignment horizontal="center"/>
    </xf>
    <xf numFmtId="1" fontId="8" fillId="0" borderId="10" xfId="0" applyNumberFormat="1" applyFont="1" applyBorder="1" applyAlignment="1">
      <alignment horizontal="center" vertical="center"/>
    </xf>
    <xf numFmtId="0" fontId="8" fillId="0" borderId="10" xfId="0" applyFont="1" applyBorder="1" applyAlignment="1">
      <alignment/>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8" fillId="0" borderId="10" xfId="0" applyFont="1" applyFill="1" applyBorder="1" applyAlignment="1">
      <alignment horizontal="center" vertical="center"/>
    </xf>
    <xf numFmtId="1" fontId="4" fillId="0" borderId="10" xfId="0" applyNumberFormat="1" applyFont="1" applyBorder="1" applyAlignment="1">
      <alignment horizontal="center" vertical="center"/>
    </xf>
    <xf numFmtId="0" fontId="8" fillId="0" borderId="14" xfId="0" applyFont="1" applyBorder="1" applyAlignment="1">
      <alignment horizontal="center" vertical="center" wrapText="1"/>
    </xf>
    <xf numFmtId="0" fontId="1" fillId="0" borderId="16" xfId="0" applyFont="1" applyBorder="1" applyAlignment="1">
      <alignment horizontal="center" vertical="top" wrapText="1"/>
    </xf>
    <xf numFmtId="2" fontId="1" fillId="0" borderId="10" xfId="0" applyNumberFormat="1" applyFont="1" applyBorder="1" applyAlignment="1">
      <alignment vertical="center"/>
    </xf>
    <xf numFmtId="2" fontId="0" fillId="0" borderId="15" xfId="0" applyNumberFormat="1" applyBorder="1" applyAlignment="1">
      <alignment horizontal="center" vertical="center" wrapText="1"/>
    </xf>
    <xf numFmtId="0" fontId="8" fillId="0" borderId="14" xfId="0" applyFont="1" applyBorder="1" applyAlignment="1">
      <alignment horizontal="left"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2" fontId="0" fillId="0" borderId="14"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horizontal="center" vertical="center" wrapText="1"/>
    </xf>
    <xf numFmtId="2" fontId="0" fillId="33" borderId="10" xfId="0" applyNumberFormat="1" applyFill="1" applyBorder="1" applyAlignment="1">
      <alignment horizontal="center" vertical="center"/>
    </xf>
    <xf numFmtId="1" fontId="0" fillId="33" borderId="10" xfId="0" applyNumberFormat="1" applyFill="1" applyBorder="1" applyAlignment="1">
      <alignment horizontal="center" vertical="center"/>
    </xf>
    <xf numFmtId="2" fontId="0" fillId="33" borderId="10" xfId="0" applyNumberFormat="1" applyFill="1" applyBorder="1" applyAlignment="1">
      <alignment/>
    </xf>
    <xf numFmtId="0" fontId="0" fillId="33" borderId="0" xfId="0" applyFill="1" applyAlignment="1">
      <alignment/>
    </xf>
    <xf numFmtId="2" fontId="0" fillId="0" borderId="10" xfId="0" applyNumberFormat="1" applyFont="1" applyBorder="1" applyAlignment="1">
      <alignment horizontal="center" vertical="center" wrapText="1"/>
    </xf>
    <xf numFmtId="0" fontId="0" fillId="0" borderId="10" xfId="0" applyFont="1" applyBorder="1" applyAlignment="1">
      <alignment vertical="center"/>
    </xf>
    <xf numFmtId="2" fontId="0" fillId="0" borderId="10" xfId="0" applyNumberFormat="1" applyFont="1" applyBorder="1" applyAlignment="1">
      <alignment vertical="center" wrapText="1"/>
    </xf>
    <xf numFmtId="2" fontId="1" fillId="0" borderId="10" xfId="0" applyNumberFormat="1" applyFont="1" applyBorder="1" applyAlignment="1">
      <alignment vertical="center" wrapText="1"/>
    </xf>
    <xf numFmtId="2" fontId="1" fillId="0" borderId="10" xfId="0" applyNumberFormat="1" applyFont="1" applyBorder="1" applyAlignment="1">
      <alignment horizontal="right" vertical="center"/>
    </xf>
    <xf numFmtId="0" fontId="0" fillId="0" borderId="12" xfId="0" applyFont="1" applyBorder="1" applyAlignment="1">
      <alignment horizontal="center" vertical="center"/>
    </xf>
    <xf numFmtId="0" fontId="0" fillId="0" borderId="10" xfId="0" applyFont="1" applyFill="1" applyBorder="1" applyAlignment="1">
      <alignment vertical="center" wrapText="1"/>
    </xf>
    <xf numFmtId="2" fontId="0" fillId="0" borderId="13" xfId="0" applyNumberFormat="1" applyFill="1" applyBorder="1" applyAlignment="1">
      <alignment horizontal="center" vertical="center" wrapText="1"/>
    </xf>
    <xf numFmtId="0" fontId="0" fillId="0" borderId="10" xfId="60" applyFont="1" applyBorder="1" applyAlignment="1">
      <alignment horizontal="center" vertical="center" wrapText="1"/>
      <protection/>
    </xf>
    <xf numFmtId="0" fontId="0" fillId="0" borderId="10" xfId="60" applyFill="1" applyBorder="1" applyAlignment="1">
      <alignment horizontal="center" vertical="center" wrapText="1"/>
      <protection/>
    </xf>
    <xf numFmtId="0" fontId="0" fillId="0" borderId="10" xfId="60" applyBorder="1">
      <alignment/>
      <protection/>
    </xf>
    <xf numFmtId="2" fontId="1" fillId="0" borderId="10" xfId="60" applyNumberFormat="1" applyFont="1" applyBorder="1" applyAlignment="1">
      <alignment horizontal="center" vertical="center" wrapText="1"/>
      <protection/>
    </xf>
    <xf numFmtId="0" fontId="0" fillId="0" borderId="13" xfId="60" applyBorder="1">
      <alignment/>
      <protection/>
    </xf>
    <xf numFmtId="2" fontId="1" fillId="0" borderId="0" xfId="60" applyNumberFormat="1" applyFont="1" applyAlignment="1">
      <alignment horizontal="center" vertical="center"/>
      <protection/>
    </xf>
    <xf numFmtId="0" fontId="0" fillId="0" borderId="0" xfId="60" applyAlignment="1">
      <alignment horizontal="center"/>
      <protection/>
    </xf>
    <xf numFmtId="2" fontId="0" fillId="0" borderId="0" xfId="60" applyNumberFormat="1" applyFill="1" applyBorder="1" applyAlignment="1">
      <alignment horizontal="center" vertical="center" wrapText="1"/>
      <protection/>
    </xf>
    <xf numFmtId="0" fontId="0" fillId="0" borderId="0" xfId="60" applyBorder="1" applyAlignment="1">
      <alignment/>
      <protection/>
    </xf>
    <xf numFmtId="2" fontId="1" fillId="33" borderId="10" xfId="60" applyNumberFormat="1" applyFont="1" applyFill="1" applyBorder="1" applyAlignment="1">
      <alignment horizontal="center" vertical="center" wrapText="1"/>
      <protection/>
    </xf>
    <xf numFmtId="0" fontId="0" fillId="33" borderId="10" xfId="60" applyFill="1" applyBorder="1">
      <alignment/>
      <protection/>
    </xf>
    <xf numFmtId="0" fontId="4"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1" fillId="0" borderId="0" xfId="0" applyFont="1" applyBorder="1" applyAlignment="1">
      <alignment/>
    </xf>
    <xf numFmtId="0" fontId="0" fillId="0" borderId="10" xfId="44" applyNumberFormat="1" applyFont="1" applyFill="1" applyBorder="1" applyAlignment="1">
      <alignment horizontal="center" vertical="center" wrapText="1"/>
    </xf>
    <xf numFmtId="0" fontId="4" fillId="0" borderId="12" xfId="0" applyFont="1" applyBorder="1" applyAlignment="1">
      <alignment horizontal="center" vertical="center"/>
    </xf>
    <xf numFmtId="0" fontId="0" fillId="0" borderId="10" xfId="0" applyFont="1" applyFill="1" applyBorder="1" applyAlignment="1">
      <alignment horizontal="center" vertical="center"/>
    </xf>
    <xf numFmtId="2" fontId="0" fillId="0" borderId="14" xfId="0" applyNumberFormat="1" applyBorder="1" applyAlignment="1">
      <alignment horizontal="center" vertical="center"/>
    </xf>
    <xf numFmtId="0" fontId="0" fillId="0" borderId="10" xfId="42" applyNumberFormat="1" applyFont="1" applyFill="1" applyBorder="1" applyAlignment="1">
      <alignment horizontal="center" vertical="center"/>
    </xf>
    <xf numFmtId="0" fontId="0" fillId="0" borderId="10" xfId="42" applyNumberFormat="1" applyFont="1" applyFill="1" applyBorder="1" applyAlignment="1">
      <alignment horizontal="center" vertical="center" wrapText="1"/>
    </xf>
    <xf numFmtId="2" fontId="0" fillId="0" borderId="10" xfId="42" applyNumberFormat="1" applyFont="1" applyFill="1" applyBorder="1" applyAlignment="1">
      <alignment horizontal="center" vertical="center" wrapText="1"/>
    </xf>
    <xf numFmtId="0" fontId="17" fillId="0" borderId="0" xfId="0" applyFont="1" applyBorder="1" applyAlignment="1">
      <alignment vertical="center" wrapText="1"/>
    </xf>
    <xf numFmtId="0" fontId="16" fillId="0" borderId="19" xfId="0" applyFont="1" applyBorder="1" applyAlignment="1">
      <alignment vertical="center" wrapText="1"/>
    </xf>
    <xf numFmtId="0" fontId="16" fillId="0" borderId="0"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vertical="top" wrapText="1"/>
    </xf>
    <xf numFmtId="0" fontId="0" fillId="0" borderId="10" xfId="0" applyBorder="1" applyAlignment="1">
      <alignment horizontal="center"/>
    </xf>
    <xf numFmtId="0" fontId="16" fillId="0" borderId="0" xfId="72" applyFont="1" applyFill="1" applyBorder="1" applyAlignment="1">
      <alignment vertical="center" wrapText="1"/>
      <protection/>
    </xf>
    <xf numFmtId="0" fontId="24" fillId="0" borderId="0" xfId="72" applyFont="1" applyFill="1" applyBorder="1" applyAlignment="1">
      <alignment vertical="center" wrapText="1"/>
      <protection/>
    </xf>
    <xf numFmtId="0" fontId="2" fillId="0" borderId="0" xfId="60" applyFont="1" applyBorder="1" applyAlignment="1">
      <alignment vertical="center" wrapText="1"/>
      <protection/>
    </xf>
    <xf numFmtId="0" fontId="1" fillId="0" borderId="10" xfId="60" applyFont="1" applyBorder="1" applyAlignment="1">
      <alignment horizontal="center"/>
      <protection/>
    </xf>
    <xf numFmtId="0" fontId="4" fillId="0" borderId="0" xfId="0" applyFont="1" applyFill="1" applyBorder="1" applyAlignment="1">
      <alignment vertical="center" wrapText="1"/>
    </xf>
    <xf numFmtId="0" fontId="4" fillId="0" borderId="19" xfId="0" applyFont="1" applyFill="1" applyBorder="1" applyAlignment="1">
      <alignment vertical="center" wrapText="1"/>
    </xf>
    <xf numFmtId="0" fontId="8" fillId="0" borderId="10" xfId="0" applyFont="1" applyFill="1" applyBorder="1" applyAlignment="1" quotePrefix="1">
      <alignment horizontal="center" vertical="top" wrapText="1"/>
    </xf>
    <xf numFmtId="0" fontId="8" fillId="0" borderId="10" xfId="0" applyNumberFormat="1" applyFont="1" applyFill="1" applyBorder="1" applyAlignment="1" quotePrefix="1">
      <alignment horizontal="center" vertical="top" wrapText="1"/>
    </xf>
    <xf numFmtId="0" fontId="8" fillId="0" borderId="10" xfId="0" applyFont="1" applyFill="1" applyBorder="1" applyAlignment="1" quotePrefix="1">
      <alignment horizontal="center" vertical="center" wrapText="1"/>
    </xf>
    <xf numFmtId="0" fontId="4" fillId="0" borderId="0" xfId="0" applyFont="1" applyAlignment="1">
      <alignment/>
    </xf>
    <xf numFmtId="0" fontId="4" fillId="0" borderId="10" xfId="0" applyFont="1" applyBorder="1" applyAlignment="1">
      <alignment/>
    </xf>
    <xf numFmtId="2" fontId="4" fillId="0" borderId="10" xfId="0" applyNumberFormat="1" applyFont="1" applyBorder="1" applyAlignment="1">
      <alignment horizontal="center" vertical="center" wrapText="1"/>
    </xf>
    <xf numFmtId="0" fontId="8" fillId="0" borderId="15" xfId="0" applyFont="1" applyBorder="1" applyAlignment="1">
      <alignment vertical="center" wrapText="1"/>
    </xf>
    <xf numFmtId="0" fontId="8" fillId="0" borderId="17" xfId="0" applyFont="1" applyBorder="1" applyAlignment="1">
      <alignment vertical="center" wrapText="1"/>
    </xf>
    <xf numFmtId="0" fontId="8" fillId="0" borderId="16" xfId="0" applyFont="1" applyBorder="1" applyAlignment="1">
      <alignment vertical="center" wrapText="1"/>
    </xf>
    <xf numFmtId="0" fontId="16" fillId="0" borderId="0" xfId="60" applyFont="1" applyBorder="1" applyAlignment="1">
      <alignment vertical="center" wrapText="1"/>
      <protection/>
    </xf>
    <xf numFmtId="0" fontId="4" fillId="0" borderId="19" xfId="60" applyFont="1" applyBorder="1" applyAlignment="1">
      <alignment vertical="center" wrapText="1"/>
      <protection/>
    </xf>
    <xf numFmtId="2" fontId="1" fillId="0" borderId="15" xfId="0"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2" fontId="0" fillId="0" borderId="12" xfId="0" applyNumberFormat="1" applyFill="1" applyBorder="1" applyAlignment="1">
      <alignment horizontal="center" vertical="center"/>
    </xf>
    <xf numFmtId="2" fontId="0" fillId="0" borderId="11" xfId="0" applyNumberFormat="1" applyFill="1" applyBorder="1" applyAlignment="1">
      <alignment horizontal="center" vertical="center"/>
    </xf>
    <xf numFmtId="2" fontId="0" fillId="0" borderId="14" xfId="0" applyNumberFormat="1" applyFill="1" applyBorder="1" applyAlignment="1">
      <alignment horizontal="center" vertical="center"/>
    </xf>
    <xf numFmtId="2" fontId="0" fillId="0" borderId="10"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0" fillId="0" borderId="11" xfId="0" applyNumberFormat="1" applyFill="1" applyBorder="1" applyAlignment="1">
      <alignment horizontal="center" vertical="center" wrapText="1"/>
    </xf>
    <xf numFmtId="2" fontId="0" fillId="0" borderId="14" xfId="0" applyNumberFormat="1" applyFill="1" applyBorder="1" applyAlignment="1">
      <alignment horizontal="center" vertical="center" wrapText="1"/>
    </xf>
    <xf numFmtId="2" fontId="1" fillId="0" borderId="15" xfId="0" applyNumberFormat="1" applyFont="1" applyFill="1" applyBorder="1" applyAlignment="1">
      <alignment horizontal="center" vertical="top" wrapText="1"/>
    </xf>
    <xf numFmtId="2" fontId="1" fillId="0" borderId="16" xfId="0" applyNumberFormat="1" applyFont="1" applyFill="1" applyBorder="1" applyAlignment="1">
      <alignment horizontal="center" vertical="top" wrapText="1"/>
    </xf>
    <xf numFmtId="0" fontId="0" fillId="0" borderId="0" xfId="0" applyFill="1" applyBorder="1" applyAlignment="1">
      <alignment horizontal="left" vertical="top" wrapText="1"/>
    </xf>
    <xf numFmtId="1" fontId="0" fillId="0" borderId="12"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2" fontId="1" fillId="0" borderId="21" xfId="0" applyNumberFormat="1" applyFont="1" applyFill="1" applyBorder="1" applyAlignment="1">
      <alignment horizontal="center" vertical="top" wrapText="1"/>
    </xf>
    <xf numFmtId="0" fontId="0" fillId="0" borderId="19" xfId="0" applyBorder="1" applyAlignment="1">
      <alignment/>
    </xf>
    <xf numFmtId="0" fontId="0" fillId="0" borderId="0" xfId="0" applyBorder="1" applyAlignment="1">
      <alignment/>
    </xf>
    <xf numFmtId="2" fontId="1" fillId="0" borderId="12"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0" fontId="0" fillId="0" borderId="16" xfId="0" applyBorder="1" applyAlignment="1">
      <alignment/>
    </xf>
    <xf numFmtId="0" fontId="1" fillId="0" borderId="0" xfId="0"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2" fontId="16"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 fillId="0" borderId="10" xfId="0" applyFont="1" applyBorder="1" applyAlignment="1">
      <alignment horizontal="center" vertical="top" wrapText="1"/>
    </xf>
    <xf numFmtId="0" fontId="0" fillId="0" borderId="0" xfId="0" applyBorder="1" applyAlignment="1">
      <alignment horizontal="left" vertical="top"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Fill="1" applyAlignment="1">
      <alignment horizontal="left" vertical="center" wrapText="1"/>
    </xf>
    <xf numFmtId="2" fontId="0" fillId="0" borderId="10" xfId="0" applyNumberFormat="1" applyFill="1" applyBorder="1" applyAlignment="1">
      <alignment horizontal="center" vertical="center"/>
    </xf>
    <xf numFmtId="2" fontId="0" fillId="0" borderId="12" xfId="0"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0" fontId="0" fillId="0" borderId="12" xfId="0" applyFont="1" applyFill="1" applyBorder="1" applyAlignment="1">
      <alignment horizontal="center" vertical="top"/>
    </xf>
    <xf numFmtId="0" fontId="0" fillId="0" borderId="11" xfId="0" applyFont="1" applyFill="1" applyBorder="1" applyAlignment="1">
      <alignment horizontal="center" vertical="top"/>
    </xf>
    <xf numFmtId="0" fontId="0" fillId="0" borderId="14" xfId="0" applyFont="1" applyFill="1" applyBorder="1" applyAlignment="1">
      <alignment horizontal="center" vertical="top"/>
    </xf>
    <xf numFmtId="0" fontId="17" fillId="0" borderId="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8" fillId="0" borderId="12" xfId="0" applyFont="1" applyBorder="1" applyAlignment="1">
      <alignment horizontal="center" vertical="center"/>
    </xf>
    <xf numFmtId="0" fontId="8" fillId="0" borderId="14" xfId="0" applyFont="1" applyBorder="1" applyAlignment="1">
      <alignment horizontal="center" vertical="center"/>
    </xf>
    <xf numFmtId="2" fontId="4" fillId="0" borderId="15" xfId="0" applyNumberFormat="1" applyFont="1" applyFill="1" applyBorder="1" applyAlignment="1">
      <alignment horizontal="center" vertical="top" wrapText="1"/>
    </xf>
    <xf numFmtId="0" fontId="8" fillId="0" borderId="16" xfId="0" applyFont="1" applyBorder="1" applyAlignment="1">
      <alignment/>
    </xf>
    <xf numFmtId="0" fontId="8" fillId="0" borderId="0" xfId="0" applyFont="1" applyBorder="1" applyAlignment="1">
      <alignment horizontal="left"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2" fontId="0" fillId="0" borderId="12" xfId="0" applyNumberFormat="1" applyBorder="1" applyAlignment="1">
      <alignment horizontal="center" vertical="center"/>
    </xf>
    <xf numFmtId="2" fontId="0" fillId="0" borderId="11" xfId="0" applyNumberFormat="1" applyBorder="1" applyAlignment="1">
      <alignment horizontal="center" vertical="center"/>
    </xf>
    <xf numFmtId="2" fontId="0" fillId="0" borderId="14" xfId="0" applyNumberFormat="1" applyBorder="1" applyAlignment="1">
      <alignment horizontal="center" vertical="center"/>
    </xf>
    <xf numFmtId="2" fontId="0" fillId="0" borderId="12" xfId="0" applyNumberFormat="1" applyFont="1" applyBorder="1" applyAlignment="1">
      <alignment horizontal="center" vertical="center"/>
    </xf>
    <xf numFmtId="2" fontId="0" fillId="0" borderId="11"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12" xfId="0" applyFont="1" applyBorder="1" applyAlignment="1">
      <alignment horizontal="center" vertical="top"/>
    </xf>
    <xf numFmtId="0" fontId="0" fillId="0" borderId="11" xfId="0" applyFont="1" applyBorder="1" applyAlignment="1">
      <alignment horizontal="center" vertical="top"/>
    </xf>
    <xf numFmtId="0" fontId="0" fillId="0" borderId="14" xfId="0" applyFont="1" applyBorder="1" applyAlignment="1">
      <alignment horizontal="center" vertical="top"/>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1"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17" fillId="0" borderId="22" xfId="0" applyFont="1" applyBorder="1" applyAlignment="1">
      <alignment horizontal="center" vertical="top"/>
    </xf>
    <xf numFmtId="0" fontId="17" fillId="0" borderId="23" xfId="0" applyFont="1" applyBorder="1" applyAlignment="1">
      <alignment horizontal="center" vertical="top"/>
    </xf>
    <xf numFmtId="0" fontId="17" fillId="0" borderId="13" xfId="0" applyFont="1" applyBorder="1" applyAlignment="1">
      <alignment horizontal="center" vertical="top"/>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2" fontId="1" fillId="0" borderId="17" xfId="0" applyNumberFormat="1" applyFont="1" applyFill="1" applyBorder="1" applyAlignment="1">
      <alignment horizontal="center" vertical="top" wrapText="1"/>
    </xf>
    <xf numFmtId="0" fontId="17" fillId="0" borderId="0" xfId="0" applyFont="1" applyBorder="1" applyAlignment="1">
      <alignment horizontal="center" vertical="top" wrapTex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Fill="1" applyAlignment="1">
      <alignment horizontal="center" vertical="top"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left" vertical="top" wrapText="1"/>
    </xf>
    <xf numFmtId="0" fontId="1" fillId="0" borderId="10" xfId="0" applyFont="1" applyBorder="1" applyAlignment="1">
      <alignment vertical="top" wrapText="1"/>
    </xf>
    <xf numFmtId="2" fontId="4" fillId="0" borderId="10" xfId="0" applyNumberFormat="1" applyFont="1" applyFill="1" applyBorder="1" applyAlignment="1">
      <alignment horizontal="center" vertical="center"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Alignment="1">
      <alignment horizontal="left" vertical="top" wrapText="1"/>
    </xf>
    <xf numFmtId="0" fontId="16" fillId="0" borderId="0" xfId="0" applyFont="1" applyBorder="1" applyAlignment="1">
      <alignment horizontal="center" vertical="top" wrapText="1"/>
    </xf>
    <xf numFmtId="0" fontId="0" fillId="0" borderId="0" xfId="0" applyFont="1" applyAlignment="1">
      <alignment horizontal="left" vertical="top" wrapText="1"/>
    </xf>
    <xf numFmtId="0" fontId="16" fillId="0" borderId="2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9" xfId="0" applyFont="1" applyBorder="1" applyAlignment="1">
      <alignment horizontal="center" vertical="center" wrapText="1"/>
    </xf>
    <xf numFmtId="2" fontId="0" fillId="0" borderId="12" xfId="0" applyNumberFormat="1" applyBorder="1" applyAlignment="1">
      <alignment horizontal="center" vertical="center" wrapText="1"/>
    </xf>
    <xf numFmtId="2" fontId="0" fillId="0" borderId="11" xfId="0" applyNumberFormat="1" applyBorder="1" applyAlignment="1">
      <alignment horizontal="center" vertical="center" wrapText="1"/>
    </xf>
    <xf numFmtId="2" fontId="0" fillId="0" borderId="14" xfId="0" applyNumberFormat="1" applyBorder="1" applyAlignment="1">
      <alignment horizontal="center" vertical="center" wrapText="1"/>
    </xf>
    <xf numFmtId="2" fontId="0" fillId="0" borderId="10" xfId="0" applyNumberFormat="1" applyBorder="1" applyAlignment="1">
      <alignment horizontal="center" vertical="center" wrapText="1"/>
    </xf>
    <xf numFmtId="0" fontId="19" fillId="0" borderId="10" xfId="0" applyFont="1" applyBorder="1" applyAlignment="1">
      <alignment horizontal="center" vertical="center" wrapText="1"/>
    </xf>
    <xf numFmtId="0" fontId="1" fillId="0" borderId="10" xfId="0" applyFont="1" applyBorder="1" applyAlignment="1">
      <alignment horizontal="center" wrapText="1"/>
    </xf>
    <xf numFmtId="0" fontId="0" fillId="0" borderId="10" xfId="0" applyBorder="1" applyAlignment="1">
      <alignment/>
    </xf>
    <xf numFmtId="0" fontId="0" fillId="0" borderId="10" xfId="0" applyBorder="1" applyAlignment="1">
      <alignment horizontal="center" vertical="top" wrapText="1"/>
    </xf>
    <xf numFmtId="0" fontId="16" fillId="0" borderId="19"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16" xfId="0" applyFont="1" applyBorder="1" applyAlignment="1">
      <alignment horizontal="center" vertical="top" wrapText="1"/>
    </xf>
    <xf numFmtId="0" fontId="0" fillId="0" borderId="11"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0" fillId="0" borderId="0" xfId="0" applyBorder="1" applyAlignment="1">
      <alignment horizontal="left" vertical="center" wrapText="1"/>
    </xf>
    <xf numFmtId="0" fontId="1" fillId="0" borderId="25" xfId="0" applyFont="1" applyBorder="1" applyAlignment="1">
      <alignment horizontal="center" vertical="top" wrapText="1"/>
    </xf>
    <xf numFmtId="2" fontId="0" fillId="0" borderId="12" xfId="0" applyNumberFormat="1" applyBorder="1" applyAlignment="1">
      <alignment horizontal="right" vertical="center" wrapText="1"/>
    </xf>
    <xf numFmtId="2" fontId="0" fillId="0" borderId="11" xfId="0" applyNumberFormat="1" applyBorder="1" applyAlignment="1">
      <alignment horizontal="right" vertical="center" wrapText="1"/>
    </xf>
    <xf numFmtId="2" fontId="0" fillId="0" borderId="14" xfId="0" applyNumberFormat="1" applyBorder="1" applyAlignment="1">
      <alignment horizontal="right" vertical="center" wrapText="1"/>
    </xf>
    <xf numFmtId="0" fontId="1" fillId="0" borderId="22" xfId="0" applyFont="1" applyBorder="1" applyAlignment="1">
      <alignment horizontal="center" vertical="top" wrapText="1"/>
    </xf>
    <xf numFmtId="0" fontId="1" fillId="0" borderId="13" xfId="0" applyFont="1" applyBorder="1" applyAlignment="1">
      <alignment horizontal="center" vertical="top" wrapText="1"/>
    </xf>
    <xf numFmtId="0" fontId="1" fillId="0" borderId="23" xfId="0" applyFont="1" applyBorder="1" applyAlignment="1">
      <alignment horizontal="center" vertical="top" wrapText="1"/>
    </xf>
    <xf numFmtId="0" fontId="1" fillId="0" borderId="11" xfId="0" applyFont="1" applyBorder="1" applyAlignment="1">
      <alignment horizontal="center" vertical="center"/>
    </xf>
    <xf numFmtId="0" fontId="0" fillId="0" borderId="0" xfId="0" applyAlignment="1">
      <alignment horizontal="left" vertical="center" wrapText="1"/>
    </xf>
    <xf numFmtId="0" fontId="0" fillId="0" borderId="10" xfId="0" applyBorder="1" applyAlignment="1">
      <alignment wrapText="1"/>
    </xf>
    <xf numFmtId="0" fontId="0" fillId="0" borderId="10" xfId="0" applyBorder="1" applyAlignment="1">
      <alignment horizontal="center" wrapText="1"/>
    </xf>
    <xf numFmtId="0" fontId="16" fillId="0" borderId="21" xfId="0" applyFont="1" applyBorder="1" applyAlignment="1">
      <alignment horizontal="center" vertical="center" wrapText="1"/>
    </xf>
    <xf numFmtId="0" fontId="1" fillId="0" borderId="21" xfId="0" applyFont="1" applyBorder="1" applyAlignment="1">
      <alignment horizontal="center" vertical="top" wrapText="1"/>
    </xf>
    <xf numFmtId="0" fontId="1" fillId="0" borderId="20" xfId="0" applyFont="1" applyBorder="1" applyAlignment="1">
      <alignment horizontal="center" vertical="top" wrapText="1"/>
    </xf>
    <xf numFmtId="0" fontId="1" fillId="0" borderId="15" xfId="60" applyFont="1" applyBorder="1" applyAlignment="1">
      <alignment horizontal="center" vertical="top" wrapText="1"/>
      <protection/>
    </xf>
    <xf numFmtId="0" fontId="1" fillId="0" borderId="17" xfId="60" applyFont="1" applyBorder="1" applyAlignment="1">
      <alignment horizontal="center" vertical="top" wrapText="1"/>
      <protection/>
    </xf>
    <xf numFmtId="0" fontId="16" fillId="0" borderId="21" xfId="60" applyFont="1" applyBorder="1" applyAlignment="1">
      <alignment horizontal="center" vertical="center" wrapText="1"/>
      <protection/>
    </xf>
    <xf numFmtId="0" fontId="16" fillId="0" borderId="19" xfId="60" applyFont="1" applyBorder="1" applyAlignment="1">
      <alignment horizontal="center" vertical="center" wrapText="1"/>
      <protection/>
    </xf>
    <xf numFmtId="0" fontId="16" fillId="0" borderId="24" xfId="60" applyFont="1" applyBorder="1" applyAlignment="1">
      <alignment horizontal="center" vertical="center" wrapText="1"/>
      <protection/>
    </xf>
    <xf numFmtId="0" fontId="16" fillId="0" borderId="0" xfId="60" applyFont="1" applyBorder="1" applyAlignment="1">
      <alignment horizontal="center" vertical="center" wrapText="1"/>
      <protection/>
    </xf>
    <xf numFmtId="0" fontId="0" fillId="0" borderId="0" xfId="60" applyBorder="1" applyAlignment="1">
      <alignment horizontal="left" vertical="center" wrapText="1"/>
      <protection/>
    </xf>
    <xf numFmtId="0" fontId="1" fillId="0" borderId="12" xfId="60" applyFont="1" applyBorder="1" applyAlignment="1">
      <alignment horizontal="center" vertical="center" wrapText="1"/>
      <protection/>
    </xf>
    <xf numFmtId="0" fontId="1" fillId="0" borderId="14" xfId="60" applyFont="1" applyBorder="1" applyAlignment="1">
      <alignment horizontal="center" vertical="center" wrapText="1"/>
      <protection/>
    </xf>
    <xf numFmtId="0" fontId="1" fillId="0" borderId="16" xfId="60" applyFont="1" applyBorder="1" applyAlignment="1">
      <alignment horizontal="center" vertical="top" wrapText="1"/>
      <protection/>
    </xf>
    <xf numFmtId="0" fontId="12" fillId="0" borderId="0" xfId="0" applyFont="1" applyFill="1" applyBorder="1" applyAlignment="1">
      <alignment horizontal="center" vertical="top" wrapText="1"/>
    </xf>
    <xf numFmtId="0" fontId="20" fillId="0" borderId="0" xfId="0"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10"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16" xfId="0" applyBorder="1" applyAlignment="1">
      <alignment horizontal="center" vertical="center" wrapText="1"/>
    </xf>
    <xf numFmtId="0" fontId="9"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xf>
    <xf numFmtId="0" fontId="4" fillId="0" borderId="16"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2" fontId="8" fillId="0" borderId="12"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0" fontId="0" fillId="0" borderId="23" xfId="0" applyBorder="1" applyAlignment="1">
      <alignment horizontal="center" vertical="top" wrapText="1"/>
    </xf>
    <xf numFmtId="0" fontId="1" fillId="0" borderId="26" xfId="0" applyFont="1" applyBorder="1" applyAlignment="1">
      <alignment horizontal="center" vertical="top"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17" fillId="0" borderId="21" xfId="60" applyFont="1" applyBorder="1" applyAlignment="1">
      <alignment horizontal="center" vertical="center" wrapText="1"/>
      <protection/>
    </xf>
    <xf numFmtId="0" fontId="17" fillId="0" borderId="19" xfId="60" applyFont="1" applyBorder="1" applyAlignment="1">
      <alignment horizontal="center" vertical="center" wrapText="1"/>
      <protection/>
    </xf>
    <xf numFmtId="0" fontId="0" fillId="0" borderId="0" xfId="60" applyBorder="1" applyAlignment="1">
      <alignment horizontal="left" vertical="top" wrapText="1"/>
      <protection/>
    </xf>
    <xf numFmtId="0" fontId="0" fillId="0" borderId="14" xfId="60" applyBorder="1" applyAlignment="1">
      <alignment vertical="center"/>
      <protection/>
    </xf>
    <xf numFmtId="0" fontId="1" fillId="0" borderId="13" xfId="60" applyFont="1" applyBorder="1" applyAlignment="1">
      <alignment horizontal="center" vertical="top" wrapText="1"/>
      <protection/>
    </xf>
    <xf numFmtId="0" fontId="0" fillId="0" borderId="23" xfId="60" applyBorder="1" applyAlignment="1">
      <alignment horizontal="center" vertical="top" wrapText="1"/>
      <protection/>
    </xf>
    <xf numFmtId="0" fontId="1" fillId="0" borderId="13" xfId="60" applyFont="1" applyBorder="1" applyAlignment="1">
      <alignment horizontal="center" vertical="center" wrapText="1"/>
      <protection/>
    </xf>
    <xf numFmtId="0" fontId="0" fillId="0" borderId="23" xfId="60"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4" xfId="59"/>
    <cellStyle name="Normal 2" xfId="60"/>
    <cellStyle name="Normal 2 2" xfId="61"/>
    <cellStyle name="Normal 2 2 2 3" xfId="62"/>
    <cellStyle name="Normal 2 2 3" xfId="63"/>
    <cellStyle name="Normal 2 2 3 3" xfId="64"/>
    <cellStyle name="Normal 21" xfId="65"/>
    <cellStyle name="Normal 3" xfId="66"/>
    <cellStyle name="Normal 3 2" xfId="67"/>
    <cellStyle name="Normal 3 4" xfId="68"/>
    <cellStyle name="Normal 3 4 2" xfId="69"/>
    <cellStyle name="Normal 4" xfId="70"/>
    <cellStyle name="Normal 5" xfId="71"/>
    <cellStyle name="Normal 6"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114300</xdr:rowOff>
    </xdr:from>
    <xdr:to>
      <xdr:col>6</xdr:col>
      <xdr:colOff>0</xdr:colOff>
      <xdr:row>7</xdr:row>
      <xdr:rowOff>152400</xdr:rowOff>
    </xdr:to>
    <xdr:sp>
      <xdr:nvSpPr>
        <xdr:cNvPr id="1" name="AutoShape 2"/>
        <xdr:cNvSpPr>
          <a:spLocks/>
        </xdr:cNvSpPr>
      </xdr:nvSpPr>
      <xdr:spPr>
        <a:xfrm>
          <a:off x="4886325" y="1676400"/>
          <a:ext cx="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114300</xdr:rowOff>
    </xdr:from>
    <xdr:to>
      <xdr:col>6</xdr:col>
      <xdr:colOff>0</xdr:colOff>
      <xdr:row>7</xdr:row>
      <xdr:rowOff>152400</xdr:rowOff>
    </xdr:to>
    <xdr:sp>
      <xdr:nvSpPr>
        <xdr:cNvPr id="2" name="AutoShape 4"/>
        <xdr:cNvSpPr>
          <a:spLocks/>
        </xdr:cNvSpPr>
      </xdr:nvSpPr>
      <xdr:spPr>
        <a:xfrm>
          <a:off x="4886325" y="1676400"/>
          <a:ext cx="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00"/>
  </sheetPr>
  <dimension ref="B2:AE42"/>
  <sheetViews>
    <sheetView zoomScalePageLayoutView="0" workbookViewId="0" topLeftCell="B1">
      <selection activeCell="AG9" sqref="AG9"/>
    </sheetView>
  </sheetViews>
  <sheetFormatPr defaultColWidth="9.140625" defaultRowHeight="12.75"/>
  <cols>
    <col min="1" max="1" width="2.57421875" style="59" customWidth="1"/>
    <col min="2" max="2" width="4.421875" style="59" customWidth="1"/>
    <col min="3" max="3" width="43.8515625" style="59" customWidth="1"/>
    <col min="4" max="4" width="5.8515625" style="59" customWidth="1"/>
    <col min="5" max="5" width="6.00390625" style="59" customWidth="1"/>
    <col min="6" max="8" width="9.8515625" style="59" hidden="1" customWidth="1"/>
    <col min="9" max="9" width="9.7109375" style="59" hidden="1" customWidth="1"/>
    <col min="10" max="12" width="9.8515625" style="59" hidden="1" customWidth="1"/>
    <col min="13" max="13" width="12.140625" style="59" hidden="1" customWidth="1"/>
    <col min="14" max="14" width="12.140625" style="59" customWidth="1"/>
    <col min="15" max="15" width="14.57421875" style="59" customWidth="1"/>
    <col min="16" max="16" width="9.8515625" style="59" hidden="1" customWidth="1"/>
    <col min="17" max="20" width="9.7109375" style="59" hidden="1" customWidth="1"/>
    <col min="21" max="21" width="11.28125" style="59" hidden="1" customWidth="1"/>
    <col min="22" max="22" width="11.28125" style="59" customWidth="1"/>
    <col min="23" max="23" width="13.8515625" style="59" customWidth="1"/>
    <col min="24" max="24" width="9.57421875" style="59" hidden="1" customWidth="1"/>
    <col min="25" max="25" width="10.140625" style="59" hidden="1" customWidth="1"/>
    <col min="26" max="26" width="9.7109375" style="59" hidden="1" customWidth="1"/>
    <col min="27" max="27" width="11.57421875" style="59" hidden="1" customWidth="1"/>
    <col min="28" max="29" width="8.57421875" style="59" hidden="1" customWidth="1"/>
    <col min="30" max="30" width="12.7109375" style="59" customWidth="1"/>
    <col min="31" max="31" width="14.140625" style="59" customWidth="1"/>
    <col min="32" max="16384" width="9.140625" style="59" customWidth="1"/>
  </cols>
  <sheetData>
    <row r="2" spans="24:25" ht="12.75">
      <c r="X2" s="340"/>
      <c r="Y2" s="340"/>
    </row>
    <row r="3" spans="2:31" ht="18.75" customHeight="1">
      <c r="B3" s="342" t="s">
        <v>194</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row>
    <row r="4" spans="2:31" ht="36.75" customHeight="1">
      <c r="B4" s="341" t="s">
        <v>483</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row>
    <row r="5" spans="6:27" ht="9.75" customHeight="1">
      <c r="F5" s="333"/>
      <c r="G5" s="334"/>
      <c r="H5" s="334"/>
      <c r="I5" s="334"/>
      <c r="J5" s="334"/>
      <c r="K5" s="334"/>
      <c r="L5" s="334"/>
      <c r="M5" s="334"/>
      <c r="N5" s="334"/>
      <c r="O5" s="334"/>
      <c r="P5" s="334"/>
      <c r="Q5" s="334"/>
      <c r="R5" s="334"/>
      <c r="S5" s="334"/>
      <c r="T5" s="334"/>
      <c r="U5" s="334"/>
      <c r="V5" s="335"/>
      <c r="W5" s="335"/>
      <c r="X5" s="335"/>
      <c r="Y5" s="335"/>
      <c r="Z5" s="335"/>
      <c r="AA5" s="335"/>
    </row>
    <row r="6" spans="2:31" ht="38.25" customHeight="1">
      <c r="B6" s="336" t="s">
        <v>79</v>
      </c>
      <c r="C6" s="336" t="s">
        <v>1</v>
      </c>
      <c r="D6" s="336" t="s">
        <v>2</v>
      </c>
      <c r="E6" s="336" t="s">
        <v>73</v>
      </c>
      <c r="F6" s="317" t="s">
        <v>3</v>
      </c>
      <c r="G6" s="318"/>
      <c r="H6" s="318"/>
      <c r="I6" s="318"/>
      <c r="J6" s="318"/>
      <c r="K6" s="318"/>
      <c r="L6" s="318"/>
      <c r="M6" s="318"/>
      <c r="N6" s="318"/>
      <c r="O6" s="319"/>
      <c r="P6" s="317" t="s">
        <v>379</v>
      </c>
      <c r="Q6" s="318"/>
      <c r="R6" s="318"/>
      <c r="S6" s="318"/>
      <c r="T6" s="318"/>
      <c r="U6" s="318"/>
      <c r="V6" s="318"/>
      <c r="W6" s="319"/>
      <c r="X6" s="317" t="s">
        <v>398</v>
      </c>
      <c r="Y6" s="318"/>
      <c r="Z6" s="318"/>
      <c r="AA6" s="318"/>
      <c r="AB6" s="318"/>
      <c r="AC6" s="318"/>
      <c r="AD6" s="318"/>
      <c r="AE6" s="319"/>
    </row>
    <row r="7" spans="2:31" ht="26.25" customHeight="1">
      <c r="B7" s="337"/>
      <c r="C7" s="337"/>
      <c r="D7" s="337"/>
      <c r="E7" s="337"/>
      <c r="F7" s="327" t="s">
        <v>367</v>
      </c>
      <c r="G7" s="328"/>
      <c r="H7" s="327" t="s">
        <v>380</v>
      </c>
      <c r="I7" s="328"/>
      <c r="J7" s="327" t="s">
        <v>463</v>
      </c>
      <c r="K7" s="328"/>
      <c r="L7" s="327" t="s">
        <v>467</v>
      </c>
      <c r="M7" s="339"/>
      <c r="N7" s="317" t="s">
        <v>470</v>
      </c>
      <c r="O7" s="318"/>
      <c r="P7" s="318"/>
      <c r="Q7" s="318"/>
      <c r="R7" s="318"/>
      <c r="S7" s="318"/>
      <c r="T7" s="318"/>
      <c r="U7" s="318"/>
      <c r="V7" s="318"/>
      <c r="W7" s="318"/>
      <c r="X7" s="318"/>
      <c r="Y7" s="318"/>
      <c r="Z7" s="318"/>
      <c r="AA7" s="318"/>
      <c r="AB7" s="318"/>
      <c r="AC7" s="318"/>
      <c r="AD7" s="318"/>
      <c r="AE7" s="319"/>
    </row>
    <row r="8" spans="2:31" ht="15.75" customHeight="1">
      <c r="B8" s="338"/>
      <c r="C8" s="338"/>
      <c r="D8" s="338"/>
      <c r="E8" s="338"/>
      <c r="F8" s="205" t="s">
        <v>77</v>
      </c>
      <c r="G8" s="205" t="s">
        <v>81</v>
      </c>
      <c r="H8" s="205" t="s">
        <v>77</v>
      </c>
      <c r="I8" s="205" t="s">
        <v>81</v>
      </c>
      <c r="J8" s="205" t="s">
        <v>77</v>
      </c>
      <c r="K8" s="205" t="s">
        <v>81</v>
      </c>
      <c r="L8" s="205" t="s">
        <v>77</v>
      </c>
      <c r="M8" s="205" t="s">
        <v>81</v>
      </c>
      <c r="N8" s="205" t="s">
        <v>77</v>
      </c>
      <c r="O8" s="205" t="s">
        <v>81</v>
      </c>
      <c r="P8" s="205" t="s">
        <v>77</v>
      </c>
      <c r="Q8" s="205" t="s">
        <v>81</v>
      </c>
      <c r="R8" s="205" t="s">
        <v>77</v>
      </c>
      <c r="S8" s="205" t="s">
        <v>81</v>
      </c>
      <c r="T8" s="205" t="s">
        <v>77</v>
      </c>
      <c r="U8" s="205" t="s">
        <v>81</v>
      </c>
      <c r="V8" s="205" t="s">
        <v>77</v>
      </c>
      <c r="W8" s="205" t="s">
        <v>81</v>
      </c>
      <c r="X8" s="205" t="s">
        <v>77</v>
      </c>
      <c r="Y8" s="205" t="s">
        <v>81</v>
      </c>
      <c r="Z8" s="205" t="s">
        <v>77</v>
      </c>
      <c r="AA8" s="205" t="s">
        <v>81</v>
      </c>
      <c r="AB8" s="205" t="s">
        <v>77</v>
      </c>
      <c r="AC8" s="205" t="s">
        <v>81</v>
      </c>
      <c r="AD8" s="205" t="s">
        <v>77</v>
      </c>
      <c r="AE8" s="205" t="s">
        <v>81</v>
      </c>
    </row>
    <row r="9" spans="2:31" ht="15.75" customHeight="1">
      <c r="B9" s="212">
        <v>1</v>
      </c>
      <c r="C9" s="206" t="s">
        <v>5</v>
      </c>
      <c r="D9" s="207" t="s">
        <v>20</v>
      </c>
      <c r="E9" s="171">
        <v>1</v>
      </c>
      <c r="F9" s="324">
        <v>3013.40672825</v>
      </c>
      <c r="G9" s="324">
        <v>3013.40672825</v>
      </c>
      <c r="H9" s="324">
        <v>3200.7532379520308</v>
      </c>
      <c r="I9" s="324">
        <v>3200.7532379520308</v>
      </c>
      <c r="J9" s="324">
        <v>3389.6</v>
      </c>
      <c r="K9" s="324">
        <v>3389.6</v>
      </c>
      <c r="L9" s="324">
        <f>J9*1.2778</f>
        <v>4331.23088</v>
      </c>
      <c r="M9" s="324">
        <f>E9*L9</f>
        <v>4331.23088</v>
      </c>
      <c r="N9" s="324">
        <f>L9*1.0524</f>
        <v>4558.187378112</v>
      </c>
      <c r="O9" s="324">
        <f>N9*E9</f>
        <v>4558.187378112</v>
      </c>
      <c r="P9" s="324">
        <v>3200.75671311</v>
      </c>
      <c r="Q9" s="324">
        <v>3200.75671311</v>
      </c>
      <c r="R9" s="324">
        <f>P9*1.059</f>
        <v>3389.60135918349</v>
      </c>
      <c r="S9" s="324">
        <f>Q9*1.059</f>
        <v>3389.60135918349</v>
      </c>
      <c r="T9" s="324">
        <f>R9*1.2778</f>
        <v>4331.232616764663</v>
      </c>
      <c r="U9" s="324">
        <f>T9*E10</f>
        <v>4331.232616764663</v>
      </c>
      <c r="V9" s="324">
        <f>T9*1.0524</f>
        <v>4558.189205883132</v>
      </c>
      <c r="W9" s="324">
        <f>V9*E9</f>
        <v>4558.189205883132</v>
      </c>
      <c r="X9" s="323">
        <v>3200.75</v>
      </c>
      <c r="Y9" s="323">
        <v>3200.75</v>
      </c>
      <c r="Z9" s="323">
        <f>X9*1.059</f>
        <v>3389.5942499999996</v>
      </c>
      <c r="AA9" s="323">
        <f>Y9*1.059</f>
        <v>3389.5942499999996</v>
      </c>
      <c r="AB9" s="323">
        <f>Z9*1.2778</f>
        <v>4331.2235326499995</v>
      </c>
      <c r="AC9" s="323">
        <f>AB9*1</f>
        <v>4331.2235326499995</v>
      </c>
      <c r="AD9" s="320">
        <f>AB9*1.0524</f>
        <v>4558.17964576086</v>
      </c>
      <c r="AE9" s="320">
        <f>AD9*E9</f>
        <v>4558.17964576086</v>
      </c>
    </row>
    <row r="10" spans="2:31" ht="15" customHeight="1">
      <c r="B10" s="212">
        <f>B9+1</f>
        <v>2</v>
      </c>
      <c r="C10" s="206" t="s">
        <v>6</v>
      </c>
      <c r="D10" s="207" t="s">
        <v>20</v>
      </c>
      <c r="E10" s="171">
        <v>1</v>
      </c>
      <c r="F10" s="325"/>
      <c r="G10" s="325"/>
      <c r="H10" s="325"/>
      <c r="I10" s="325"/>
      <c r="J10" s="325"/>
      <c r="K10" s="325"/>
      <c r="L10" s="325"/>
      <c r="M10" s="325"/>
      <c r="N10" s="325"/>
      <c r="O10" s="325"/>
      <c r="P10" s="325"/>
      <c r="Q10" s="325"/>
      <c r="R10" s="325"/>
      <c r="S10" s="325"/>
      <c r="T10" s="325"/>
      <c r="U10" s="325"/>
      <c r="V10" s="325"/>
      <c r="W10" s="325"/>
      <c r="X10" s="323"/>
      <c r="Y10" s="323"/>
      <c r="Z10" s="323"/>
      <c r="AA10" s="323"/>
      <c r="AB10" s="323"/>
      <c r="AC10" s="323"/>
      <c r="AD10" s="321"/>
      <c r="AE10" s="321"/>
    </row>
    <row r="11" spans="2:31" ht="15" customHeight="1">
      <c r="B11" s="212">
        <f aca="true" t="shared" si="0" ref="B11:B18">B10+1</f>
        <v>3</v>
      </c>
      <c r="C11" s="206" t="s">
        <v>195</v>
      </c>
      <c r="D11" s="207" t="s">
        <v>20</v>
      </c>
      <c r="E11" s="171">
        <v>1</v>
      </c>
      <c r="F11" s="326"/>
      <c r="G11" s="326"/>
      <c r="H11" s="326"/>
      <c r="I11" s="326"/>
      <c r="J11" s="326"/>
      <c r="K11" s="326"/>
      <c r="L11" s="326"/>
      <c r="M11" s="326"/>
      <c r="N11" s="326"/>
      <c r="O11" s="326"/>
      <c r="P11" s="326"/>
      <c r="Q11" s="326"/>
      <c r="R11" s="326"/>
      <c r="S11" s="326"/>
      <c r="T11" s="326"/>
      <c r="U11" s="326"/>
      <c r="V11" s="326"/>
      <c r="W11" s="326"/>
      <c r="X11" s="323"/>
      <c r="Y11" s="323"/>
      <c r="Z11" s="323"/>
      <c r="AA11" s="323"/>
      <c r="AB11" s="323"/>
      <c r="AC11" s="323"/>
      <c r="AD11" s="322"/>
      <c r="AE11" s="322"/>
    </row>
    <row r="12" spans="2:31" ht="15" customHeight="1">
      <c r="B12" s="212">
        <f t="shared" si="0"/>
        <v>4</v>
      </c>
      <c r="C12" s="206" t="s">
        <v>8</v>
      </c>
      <c r="D12" s="207" t="s">
        <v>21</v>
      </c>
      <c r="E12" s="171">
        <v>10</v>
      </c>
      <c r="F12" s="19">
        <v>241.0729531128008</v>
      </c>
      <c r="G12" s="19">
        <v>2410.729531128008</v>
      </c>
      <c r="H12" s="19">
        <v>256.06069968077674</v>
      </c>
      <c r="I12" s="19">
        <v>2560.6069968077672</v>
      </c>
      <c r="J12" s="19">
        <v>271.16828096194257</v>
      </c>
      <c r="K12" s="19">
        <v>2711.682809619426</v>
      </c>
      <c r="L12" s="19">
        <f aca="true" t="shared" si="1" ref="L12:L27">J12*1.2778</f>
        <v>346.49882941317026</v>
      </c>
      <c r="M12" s="19">
        <f aca="true" t="shared" si="2" ref="M12:M27">L12*E12</f>
        <v>3464.988294131703</v>
      </c>
      <c r="N12" s="19">
        <f>L12*1.0524</f>
        <v>364.6553680744204</v>
      </c>
      <c r="O12" s="19">
        <f>N12*E12</f>
        <v>3646.553680744204</v>
      </c>
      <c r="P12" s="19">
        <v>281.47531499999997</v>
      </c>
      <c r="Q12" s="19">
        <v>2814.7531499999996</v>
      </c>
      <c r="R12" s="19">
        <f>P12*1.059</f>
        <v>298.08235858499995</v>
      </c>
      <c r="S12" s="19">
        <f aca="true" t="shared" si="3" ref="S12:S27">R12*E12</f>
        <v>2980.8235858499993</v>
      </c>
      <c r="T12" s="19">
        <f>R12*1.2778</f>
        <v>380.889637799913</v>
      </c>
      <c r="U12" s="19">
        <f aca="true" t="shared" si="4" ref="U12:U27">T12*E12</f>
        <v>3808.89637799913</v>
      </c>
      <c r="V12" s="19">
        <f>T12*1.0524</f>
        <v>400.8482548206284</v>
      </c>
      <c r="W12" s="19">
        <f>V12*E12</f>
        <v>4008.4825482062843</v>
      </c>
      <c r="X12" s="19">
        <v>256.06069968077674</v>
      </c>
      <c r="Y12" s="19">
        <v>2560.6069968077672</v>
      </c>
      <c r="Z12" s="19">
        <f>X12*1.059</f>
        <v>271.16828096194257</v>
      </c>
      <c r="AA12" s="19">
        <f aca="true" t="shared" si="5" ref="AA12:AA27">Z12*E12</f>
        <v>2711.682809619426</v>
      </c>
      <c r="AB12" s="210">
        <f>Z12*1.2778</f>
        <v>346.49882941317026</v>
      </c>
      <c r="AC12" s="210">
        <f aca="true" t="shared" si="6" ref="AC12:AC27">AB12*E12</f>
        <v>3464.988294131703</v>
      </c>
      <c r="AD12" s="125">
        <f>AB12*1.0524</f>
        <v>364.6553680744204</v>
      </c>
      <c r="AE12" s="125">
        <f>AD12*E12</f>
        <v>3646.553680744204</v>
      </c>
    </row>
    <row r="13" spans="2:31" ht="15" customHeight="1">
      <c r="B13" s="212">
        <f t="shared" si="0"/>
        <v>5</v>
      </c>
      <c r="C13" s="206" t="s">
        <v>9</v>
      </c>
      <c r="D13" s="207" t="s">
        <v>21</v>
      </c>
      <c r="E13" s="171">
        <v>3</v>
      </c>
      <c r="F13" s="19">
        <v>200.89412759400068</v>
      </c>
      <c r="G13" s="19">
        <v>602.682382782002</v>
      </c>
      <c r="H13" s="19">
        <v>213.38391640064728</v>
      </c>
      <c r="I13" s="19">
        <v>640.1517492019418</v>
      </c>
      <c r="J13" s="19">
        <v>225.97356746828547</v>
      </c>
      <c r="K13" s="19">
        <v>677.9207024048565</v>
      </c>
      <c r="L13" s="19">
        <f t="shared" si="1"/>
        <v>288.7490245109752</v>
      </c>
      <c r="M13" s="19">
        <f t="shared" si="2"/>
        <v>866.2470735329255</v>
      </c>
      <c r="N13" s="19">
        <f aca="true" t="shared" si="7" ref="N13:N27">L13*1.0524</f>
        <v>303.87947339535026</v>
      </c>
      <c r="O13" s="19">
        <f aca="true" t="shared" si="8" ref="O13:O27">N13*E13</f>
        <v>911.6384201860508</v>
      </c>
      <c r="P13" s="19">
        <v>226.6502078671919</v>
      </c>
      <c r="Q13" s="19">
        <v>679.9506236015757</v>
      </c>
      <c r="R13" s="19">
        <f aca="true" t="shared" si="9" ref="R13:R27">P13*1.059</f>
        <v>240.02257013135622</v>
      </c>
      <c r="S13" s="19">
        <f t="shared" si="3"/>
        <v>720.0677103940686</v>
      </c>
      <c r="T13" s="19">
        <f aca="true" t="shared" si="10" ref="T13:T27">R13*1.2778</f>
        <v>306.700840113847</v>
      </c>
      <c r="U13" s="19">
        <f t="shared" si="4"/>
        <v>920.102520341541</v>
      </c>
      <c r="V13" s="19">
        <f aca="true" t="shared" si="11" ref="V13:V27">T13*1.0524</f>
        <v>322.7719641358126</v>
      </c>
      <c r="W13" s="19">
        <f aca="true" t="shared" si="12" ref="W13:W27">V13*E13</f>
        <v>968.3158924074378</v>
      </c>
      <c r="X13" s="19">
        <v>213.38391640064728</v>
      </c>
      <c r="Y13" s="19">
        <v>640.1517492019418</v>
      </c>
      <c r="Z13" s="19">
        <f aca="true" t="shared" si="13" ref="Z13:Z27">X13*1.059</f>
        <v>225.97356746828547</v>
      </c>
      <c r="AA13" s="19">
        <f t="shared" si="5"/>
        <v>677.9207024048565</v>
      </c>
      <c r="AB13" s="210">
        <f aca="true" t="shared" si="14" ref="AB13:AB27">Z13*1.2778</f>
        <v>288.7490245109752</v>
      </c>
      <c r="AC13" s="210">
        <f t="shared" si="6"/>
        <v>866.2470735329255</v>
      </c>
      <c r="AD13" s="125">
        <f aca="true" t="shared" si="15" ref="AD13:AD27">AB13*1.0524</f>
        <v>303.87947339535026</v>
      </c>
      <c r="AE13" s="125">
        <f aca="true" t="shared" si="16" ref="AE13:AE27">AD13*E13</f>
        <v>911.6384201860508</v>
      </c>
    </row>
    <row r="14" spans="2:31" ht="31.5" customHeight="1">
      <c r="B14" s="212">
        <f t="shared" si="0"/>
        <v>6</v>
      </c>
      <c r="C14" s="208" t="s">
        <v>10</v>
      </c>
      <c r="D14" s="209" t="s">
        <v>21</v>
      </c>
      <c r="E14" s="171">
        <v>10</v>
      </c>
      <c r="F14" s="19">
        <v>301.341191391001</v>
      </c>
      <c r="G14" s="19">
        <v>3013.4119139100103</v>
      </c>
      <c r="H14" s="19">
        <v>320.07587460097096</v>
      </c>
      <c r="I14" s="19">
        <v>3200.7587460097097</v>
      </c>
      <c r="J14" s="19">
        <v>338.9603512024282</v>
      </c>
      <c r="K14" s="19">
        <v>3389.6035120242823</v>
      </c>
      <c r="L14" s="19">
        <f t="shared" si="1"/>
        <v>433.1235367664628</v>
      </c>
      <c r="M14" s="19">
        <f t="shared" si="2"/>
        <v>4331.235367664628</v>
      </c>
      <c r="N14" s="19">
        <f t="shared" si="7"/>
        <v>455.81921009302545</v>
      </c>
      <c r="O14" s="19">
        <f t="shared" si="8"/>
        <v>4558.192100930254</v>
      </c>
      <c r="P14" s="19">
        <v>383.443731</v>
      </c>
      <c r="Q14" s="19">
        <v>3834.4373100000003</v>
      </c>
      <c r="R14" s="19">
        <f t="shared" si="9"/>
        <v>406.066911129</v>
      </c>
      <c r="S14" s="19">
        <f t="shared" si="3"/>
        <v>4060.66911129</v>
      </c>
      <c r="T14" s="19">
        <f t="shared" si="10"/>
        <v>518.8722990406362</v>
      </c>
      <c r="U14" s="19">
        <f t="shared" si="4"/>
        <v>5188.722990406362</v>
      </c>
      <c r="V14" s="19">
        <f t="shared" si="11"/>
        <v>546.0612075103655</v>
      </c>
      <c r="W14" s="19">
        <f t="shared" si="12"/>
        <v>5460.612075103655</v>
      </c>
      <c r="X14" s="19">
        <v>320.07587460097096</v>
      </c>
      <c r="Y14" s="19">
        <v>3200.7587460097097</v>
      </c>
      <c r="Z14" s="19">
        <f t="shared" si="13"/>
        <v>338.9603512024282</v>
      </c>
      <c r="AA14" s="19">
        <f t="shared" si="5"/>
        <v>3389.6035120242823</v>
      </c>
      <c r="AB14" s="206">
        <f t="shared" si="14"/>
        <v>433.1235367664628</v>
      </c>
      <c r="AC14" s="206">
        <f t="shared" si="6"/>
        <v>4331.235367664628</v>
      </c>
      <c r="AD14" s="125">
        <f t="shared" si="15"/>
        <v>455.81921009302545</v>
      </c>
      <c r="AE14" s="125">
        <f t="shared" si="16"/>
        <v>4558.192100930254</v>
      </c>
    </row>
    <row r="15" spans="2:31" ht="18.75" customHeight="1">
      <c r="B15" s="212">
        <f t="shared" si="0"/>
        <v>7</v>
      </c>
      <c r="C15" s="208" t="s">
        <v>11</v>
      </c>
      <c r="D15" s="209" t="s">
        <v>21</v>
      </c>
      <c r="E15" s="171">
        <v>10</v>
      </c>
      <c r="F15" s="19">
        <v>78.34870976166027</v>
      </c>
      <c r="G15" s="19">
        <v>783.4870976166028</v>
      </c>
      <c r="H15" s="19">
        <v>83.21972739625245</v>
      </c>
      <c r="I15" s="19">
        <v>832.1972739625245</v>
      </c>
      <c r="J15" s="19">
        <v>88.12969131263134</v>
      </c>
      <c r="K15" s="19">
        <v>881.2969131263134</v>
      </c>
      <c r="L15" s="19">
        <f t="shared" si="1"/>
        <v>112.61211955928033</v>
      </c>
      <c r="M15" s="19">
        <f t="shared" si="2"/>
        <v>1126.1211955928034</v>
      </c>
      <c r="N15" s="19">
        <f t="shared" si="7"/>
        <v>118.51299462418662</v>
      </c>
      <c r="O15" s="19">
        <f t="shared" si="8"/>
        <v>1185.1299462418663</v>
      </c>
      <c r="P15" s="19">
        <v>88.39358106820487</v>
      </c>
      <c r="Q15" s="19">
        <v>883.9358106820487</v>
      </c>
      <c r="R15" s="19">
        <f t="shared" si="9"/>
        <v>93.60880235122895</v>
      </c>
      <c r="S15" s="19">
        <f t="shared" si="3"/>
        <v>936.0880235122895</v>
      </c>
      <c r="T15" s="19">
        <f t="shared" si="10"/>
        <v>119.61332764440036</v>
      </c>
      <c r="U15" s="19">
        <f t="shared" si="4"/>
        <v>1196.1332764440035</v>
      </c>
      <c r="V15" s="19">
        <f t="shared" si="11"/>
        <v>125.88106601296694</v>
      </c>
      <c r="W15" s="19">
        <f t="shared" si="12"/>
        <v>1258.8106601296695</v>
      </c>
      <c r="X15" s="19">
        <v>83.21972739625245</v>
      </c>
      <c r="Y15" s="19">
        <v>832.1972739625245</v>
      </c>
      <c r="Z15" s="19">
        <f t="shared" si="13"/>
        <v>88.12969131263134</v>
      </c>
      <c r="AA15" s="19">
        <f t="shared" si="5"/>
        <v>881.2969131263134</v>
      </c>
      <c r="AB15" s="210">
        <f t="shared" si="14"/>
        <v>112.61211955928033</v>
      </c>
      <c r="AC15" s="210">
        <f t="shared" si="6"/>
        <v>1126.1211955928034</v>
      </c>
      <c r="AD15" s="125">
        <f t="shared" si="15"/>
        <v>118.51299462418662</v>
      </c>
      <c r="AE15" s="125">
        <f t="shared" si="16"/>
        <v>1185.1299462418663</v>
      </c>
    </row>
    <row r="16" spans="2:31" ht="15" customHeight="1">
      <c r="B16" s="212">
        <f t="shared" si="0"/>
        <v>8</v>
      </c>
      <c r="C16" s="206" t="s">
        <v>80</v>
      </c>
      <c r="D16" s="207" t="s">
        <v>21</v>
      </c>
      <c r="E16" s="171">
        <v>10</v>
      </c>
      <c r="F16" s="19">
        <v>80.35765103760028</v>
      </c>
      <c r="G16" s="19">
        <v>803.5765103760027</v>
      </c>
      <c r="H16" s="19">
        <v>85.35356656025893</v>
      </c>
      <c r="I16" s="19">
        <v>853.5356656025892</v>
      </c>
      <c r="J16" s="19">
        <v>90.3894269873142</v>
      </c>
      <c r="K16" s="19">
        <v>903.894269873142</v>
      </c>
      <c r="L16" s="19">
        <f t="shared" si="1"/>
        <v>115.49960980439008</v>
      </c>
      <c r="M16" s="19">
        <f t="shared" si="2"/>
        <v>1154.9960980439007</v>
      </c>
      <c r="N16" s="19">
        <f t="shared" si="7"/>
        <v>121.55178935814011</v>
      </c>
      <c r="O16" s="19">
        <f t="shared" si="8"/>
        <v>1215.517893581401</v>
      </c>
      <c r="P16" s="19">
        <v>90.66008314687679</v>
      </c>
      <c r="Q16" s="19">
        <v>906.6008314687679</v>
      </c>
      <c r="R16" s="19">
        <f t="shared" si="9"/>
        <v>96.00902805254252</v>
      </c>
      <c r="S16" s="19">
        <f t="shared" si="3"/>
        <v>960.0902805254252</v>
      </c>
      <c r="T16" s="19">
        <f t="shared" si="10"/>
        <v>122.68033604553884</v>
      </c>
      <c r="U16" s="19">
        <f t="shared" si="4"/>
        <v>1226.8033604553884</v>
      </c>
      <c r="V16" s="19">
        <f t="shared" si="11"/>
        <v>129.10878565432506</v>
      </c>
      <c r="W16" s="19">
        <f t="shared" si="12"/>
        <v>1291.0878565432506</v>
      </c>
      <c r="X16" s="19">
        <v>85.35356656025893</v>
      </c>
      <c r="Y16" s="19">
        <v>853.5356656025892</v>
      </c>
      <c r="Z16" s="19">
        <f t="shared" si="13"/>
        <v>90.3894269873142</v>
      </c>
      <c r="AA16" s="19">
        <f t="shared" si="5"/>
        <v>903.894269873142</v>
      </c>
      <c r="AB16" s="210">
        <f t="shared" si="14"/>
        <v>115.49960980439008</v>
      </c>
      <c r="AC16" s="210">
        <f t="shared" si="6"/>
        <v>1154.9960980439007</v>
      </c>
      <c r="AD16" s="125">
        <f t="shared" si="15"/>
        <v>121.55178935814011</v>
      </c>
      <c r="AE16" s="125">
        <f t="shared" si="16"/>
        <v>1215.517893581401</v>
      </c>
    </row>
    <row r="17" spans="2:31" ht="15" customHeight="1">
      <c r="B17" s="212">
        <f t="shared" si="0"/>
        <v>9</v>
      </c>
      <c r="C17" s="206" t="s">
        <v>59</v>
      </c>
      <c r="D17" s="207" t="s">
        <v>21</v>
      </c>
      <c r="E17" s="171">
        <v>10</v>
      </c>
      <c r="F17" s="19">
        <v>803.5765103760027</v>
      </c>
      <c r="G17" s="19">
        <v>8035.765103760027</v>
      </c>
      <c r="H17" s="19">
        <v>853.5356656025891</v>
      </c>
      <c r="I17" s="19">
        <v>8535.356656025891</v>
      </c>
      <c r="J17" s="19">
        <v>903.8942698731419</v>
      </c>
      <c r="K17" s="173">
        <v>9038.942698731418</v>
      </c>
      <c r="L17" s="19">
        <f t="shared" si="1"/>
        <v>1154.9960980439007</v>
      </c>
      <c r="M17" s="19">
        <f t="shared" si="2"/>
        <v>11549.960980439007</v>
      </c>
      <c r="N17" s="19">
        <f t="shared" si="7"/>
        <v>1215.517893581401</v>
      </c>
      <c r="O17" s="19">
        <f t="shared" si="8"/>
        <v>12155.17893581401</v>
      </c>
      <c r="P17" s="19">
        <v>1045.176264</v>
      </c>
      <c r="Q17" s="19">
        <v>10451.762639999999</v>
      </c>
      <c r="R17" s="19">
        <f t="shared" si="9"/>
        <v>1106.841663576</v>
      </c>
      <c r="S17" s="19">
        <f t="shared" si="3"/>
        <v>11068.41663576</v>
      </c>
      <c r="T17" s="19">
        <f t="shared" si="10"/>
        <v>1414.3222777174128</v>
      </c>
      <c r="U17" s="19">
        <f t="shared" si="4"/>
        <v>14143.222777174127</v>
      </c>
      <c r="V17" s="19">
        <f t="shared" si="11"/>
        <v>1488.4327650698053</v>
      </c>
      <c r="W17" s="19">
        <f t="shared" si="12"/>
        <v>14884.327650698053</v>
      </c>
      <c r="X17" s="19">
        <v>853.5356656025891</v>
      </c>
      <c r="Y17" s="19">
        <v>8535.356656025891</v>
      </c>
      <c r="Z17" s="19">
        <f t="shared" si="13"/>
        <v>903.8942698731419</v>
      </c>
      <c r="AA17" s="19">
        <f t="shared" si="5"/>
        <v>9038.942698731418</v>
      </c>
      <c r="AB17" s="210">
        <f t="shared" si="14"/>
        <v>1154.9960980439007</v>
      </c>
      <c r="AC17" s="210">
        <f t="shared" si="6"/>
        <v>11549.960980439007</v>
      </c>
      <c r="AD17" s="125">
        <f t="shared" si="15"/>
        <v>1215.517893581401</v>
      </c>
      <c r="AE17" s="125">
        <f t="shared" si="16"/>
        <v>12155.17893581401</v>
      </c>
    </row>
    <row r="18" spans="2:31" ht="15" customHeight="1">
      <c r="B18" s="330">
        <f t="shared" si="0"/>
        <v>10</v>
      </c>
      <c r="C18" s="208" t="s">
        <v>12</v>
      </c>
      <c r="D18" s="210"/>
      <c r="E18" s="213"/>
      <c r="F18" s="19">
        <v>0</v>
      </c>
      <c r="G18" s="19">
        <v>0</v>
      </c>
      <c r="H18" s="19">
        <v>0</v>
      </c>
      <c r="I18" s="19">
        <v>0</v>
      </c>
      <c r="J18" s="19">
        <v>0</v>
      </c>
      <c r="K18" s="19">
        <v>0</v>
      </c>
      <c r="L18" s="19">
        <f t="shared" si="1"/>
        <v>0</v>
      </c>
      <c r="M18" s="19">
        <f t="shared" si="2"/>
        <v>0</v>
      </c>
      <c r="N18" s="19">
        <f t="shared" si="7"/>
        <v>0</v>
      </c>
      <c r="O18" s="19">
        <f t="shared" si="8"/>
        <v>0</v>
      </c>
      <c r="P18" s="19">
        <v>0</v>
      </c>
      <c r="Q18" s="19">
        <v>0</v>
      </c>
      <c r="R18" s="19">
        <f t="shared" si="9"/>
        <v>0</v>
      </c>
      <c r="S18" s="19">
        <f t="shared" si="3"/>
        <v>0</v>
      </c>
      <c r="T18" s="19">
        <f t="shared" si="10"/>
        <v>0</v>
      </c>
      <c r="U18" s="19">
        <f t="shared" si="4"/>
        <v>0</v>
      </c>
      <c r="V18" s="19">
        <f t="shared" si="11"/>
        <v>0</v>
      </c>
      <c r="W18" s="19">
        <f t="shared" si="12"/>
        <v>0</v>
      </c>
      <c r="X18" s="19">
        <v>0</v>
      </c>
      <c r="Y18" s="19">
        <v>0</v>
      </c>
      <c r="Z18" s="19">
        <f t="shared" si="13"/>
        <v>0</v>
      </c>
      <c r="AA18" s="19">
        <f t="shared" si="5"/>
        <v>0</v>
      </c>
      <c r="AB18" s="210">
        <f t="shared" si="14"/>
        <v>0</v>
      </c>
      <c r="AC18" s="210">
        <f t="shared" si="6"/>
        <v>0</v>
      </c>
      <c r="AD18" s="125">
        <f t="shared" si="15"/>
        <v>0</v>
      </c>
      <c r="AE18" s="125">
        <f t="shared" si="16"/>
        <v>0</v>
      </c>
    </row>
    <row r="19" spans="2:31" ht="15" customHeight="1">
      <c r="B19" s="331"/>
      <c r="C19" s="208" t="s">
        <v>13</v>
      </c>
      <c r="D19" s="235" t="s">
        <v>465</v>
      </c>
      <c r="E19" s="8">
        <v>51</v>
      </c>
      <c r="F19" s="18">
        <v>16.07</v>
      </c>
      <c r="G19" s="18">
        <v>0</v>
      </c>
      <c r="H19" s="18">
        <f>F19*1.06193</f>
        <v>17.0652151</v>
      </c>
      <c r="I19" s="19">
        <f>E19*H19</f>
        <v>870.3259701</v>
      </c>
      <c r="J19" s="19">
        <f>H19*1.059</f>
        <v>18.0720627909</v>
      </c>
      <c r="K19" s="19">
        <f>E19*J19</f>
        <v>921.6752023358999</v>
      </c>
      <c r="L19" s="19">
        <f t="shared" si="1"/>
        <v>23.09248183421202</v>
      </c>
      <c r="M19" s="19">
        <f t="shared" si="2"/>
        <v>1177.716573544813</v>
      </c>
      <c r="N19" s="19">
        <f t="shared" si="7"/>
        <v>24.30252788232473</v>
      </c>
      <c r="O19" s="19">
        <f t="shared" si="8"/>
        <v>1239.4289219985612</v>
      </c>
      <c r="P19" s="19">
        <v>17.0652151</v>
      </c>
      <c r="Q19" s="19">
        <f>E19*P19</f>
        <v>870.3259701</v>
      </c>
      <c r="R19" s="19">
        <v>19.19577</v>
      </c>
      <c r="S19" s="19">
        <f t="shared" si="3"/>
        <v>978.9842699999999</v>
      </c>
      <c r="T19" s="19">
        <f t="shared" si="10"/>
        <v>24.528354906</v>
      </c>
      <c r="U19" s="19">
        <f t="shared" si="4"/>
        <v>1250.946100206</v>
      </c>
      <c r="V19" s="19">
        <f t="shared" si="11"/>
        <v>25.8136407030744</v>
      </c>
      <c r="W19" s="19">
        <f t="shared" si="12"/>
        <v>1316.4956758567944</v>
      </c>
      <c r="X19" s="19">
        <v>0</v>
      </c>
      <c r="Y19" s="19">
        <v>0</v>
      </c>
      <c r="Z19" s="19">
        <f>X19*1.059</f>
        <v>0</v>
      </c>
      <c r="AA19" s="19">
        <f t="shared" si="5"/>
        <v>0</v>
      </c>
      <c r="AB19" s="210">
        <f t="shared" si="14"/>
        <v>0</v>
      </c>
      <c r="AC19" s="210">
        <f t="shared" si="6"/>
        <v>0</v>
      </c>
      <c r="AD19" s="125">
        <f t="shared" si="15"/>
        <v>0</v>
      </c>
      <c r="AE19" s="125">
        <f t="shared" si="16"/>
        <v>0</v>
      </c>
    </row>
    <row r="20" spans="2:31" ht="15" customHeight="1">
      <c r="B20" s="332"/>
      <c r="C20" s="208" t="s">
        <v>14</v>
      </c>
      <c r="D20" s="235" t="s">
        <v>465</v>
      </c>
      <c r="E20" s="8">
        <v>270</v>
      </c>
      <c r="F20" s="18">
        <v>16.07</v>
      </c>
      <c r="G20" s="18">
        <f>F20*E20</f>
        <v>4338.9</v>
      </c>
      <c r="H20" s="18">
        <v>0</v>
      </c>
      <c r="I20" s="19">
        <v>0</v>
      </c>
      <c r="J20" s="19">
        <v>0</v>
      </c>
      <c r="K20" s="19">
        <v>0</v>
      </c>
      <c r="L20" s="19">
        <f t="shared" si="1"/>
        <v>0</v>
      </c>
      <c r="M20" s="19">
        <f t="shared" si="2"/>
        <v>0</v>
      </c>
      <c r="N20" s="19">
        <f t="shared" si="7"/>
        <v>0</v>
      </c>
      <c r="O20" s="19">
        <f t="shared" si="8"/>
        <v>0</v>
      </c>
      <c r="P20" s="19">
        <v>0</v>
      </c>
      <c r="Q20" s="19">
        <v>0</v>
      </c>
      <c r="R20" s="19">
        <f>P20*1.059</f>
        <v>0</v>
      </c>
      <c r="S20" s="19">
        <f t="shared" si="3"/>
        <v>0</v>
      </c>
      <c r="T20" s="19">
        <f t="shared" si="10"/>
        <v>0</v>
      </c>
      <c r="U20" s="19">
        <f t="shared" si="4"/>
        <v>0</v>
      </c>
      <c r="V20" s="19">
        <f t="shared" si="11"/>
        <v>0</v>
      </c>
      <c r="W20" s="19">
        <f t="shared" si="12"/>
        <v>0</v>
      </c>
      <c r="X20" s="19">
        <v>17.0704</v>
      </c>
      <c r="Y20" s="19">
        <f>E20*X20</f>
        <v>4609.008</v>
      </c>
      <c r="Z20" s="19">
        <f>X20*1.059</f>
        <v>18.077553599999998</v>
      </c>
      <c r="AA20" s="19">
        <f t="shared" si="5"/>
        <v>4880.939471999999</v>
      </c>
      <c r="AB20" s="210">
        <f>Z20*1.2778</f>
        <v>23.09949799008</v>
      </c>
      <c r="AC20" s="210">
        <f t="shared" si="6"/>
        <v>6236.8644573216</v>
      </c>
      <c r="AD20" s="125">
        <f t="shared" si="15"/>
        <v>24.30991168476019</v>
      </c>
      <c r="AE20" s="125">
        <f t="shared" si="16"/>
        <v>6563.676154885252</v>
      </c>
    </row>
    <row r="21" spans="2:31" ht="15" customHeight="1">
      <c r="B21" s="212">
        <v>11</v>
      </c>
      <c r="C21" s="208" t="s">
        <v>26</v>
      </c>
      <c r="D21" s="207" t="s">
        <v>21</v>
      </c>
      <c r="E21" s="171">
        <v>3</v>
      </c>
      <c r="F21" s="19">
        <v>140.6258893158005</v>
      </c>
      <c r="G21" s="19">
        <v>421.8776679474015</v>
      </c>
      <c r="H21" s="19">
        <v>149.3687414804531</v>
      </c>
      <c r="I21" s="19">
        <v>448.10622444135936</v>
      </c>
      <c r="J21" s="19">
        <v>158.18149722779984</v>
      </c>
      <c r="K21" s="19">
        <v>474.54449168339954</v>
      </c>
      <c r="L21" s="19">
        <f t="shared" si="1"/>
        <v>202.12431715768264</v>
      </c>
      <c r="M21" s="19">
        <f t="shared" si="2"/>
        <v>606.3729514730479</v>
      </c>
      <c r="N21" s="19">
        <f t="shared" si="7"/>
        <v>212.71563137674522</v>
      </c>
      <c r="O21" s="19">
        <f t="shared" si="8"/>
        <v>638.1468941302356</v>
      </c>
      <c r="P21" s="19">
        <v>158.65514550703435</v>
      </c>
      <c r="Q21" s="19">
        <v>475.965436521103</v>
      </c>
      <c r="R21" s="19">
        <f t="shared" si="9"/>
        <v>168.01579909194936</v>
      </c>
      <c r="S21" s="19">
        <f t="shared" si="3"/>
        <v>504.0473972758481</v>
      </c>
      <c r="T21" s="19">
        <f t="shared" si="10"/>
        <v>214.6905880796929</v>
      </c>
      <c r="U21" s="19">
        <f t="shared" si="4"/>
        <v>644.0717642390787</v>
      </c>
      <c r="V21" s="19">
        <f t="shared" si="11"/>
        <v>225.9403748950688</v>
      </c>
      <c r="W21" s="19">
        <f t="shared" si="12"/>
        <v>677.8211246852064</v>
      </c>
      <c r="X21" s="19">
        <v>149.3687414804531</v>
      </c>
      <c r="Y21" s="19">
        <v>448.10622444135936</v>
      </c>
      <c r="Z21" s="19">
        <f t="shared" si="13"/>
        <v>158.18149722779984</v>
      </c>
      <c r="AA21" s="19">
        <f t="shared" si="5"/>
        <v>474.54449168339954</v>
      </c>
      <c r="AB21" s="210">
        <f t="shared" si="14"/>
        <v>202.12431715768264</v>
      </c>
      <c r="AC21" s="210">
        <f t="shared" si="6"/>
        <v>606.3729514730479</v>
      </c>
      <c r="AD21" s="125">
        <f t="shared" si="15"/>
        <v>212.71563137674522</v>
      </c>
      <c r="AE21" s="125">
        <f t="shared" si="16"/>
        <v>638.1468941302356</v>
      </c>
    </row>
    <row r="22" spans="2:31" ht="15" customHeight="1">
      <c r="B22" s="212">
        <v>12</v>
      </c>
      <c r="C22" s="208" t="s">
        <v>196</v>
      </c>
      <c r="D22" s="207" t="s">
        <v>21</v>
      </c>
      <c r="E22" s="171">
        <v>30</v>
      </c>
      <c r="F22" s="19">
        <v>20.08941275940007</v>
      </c>
      <c r="G22" s="19">
        <v>602.682382782002</v>
      </c>
      <c r="H22" s="19">
        <v>21.33839164006473</v>
      </c>
      <c r="I22" s="19">
        <v>640.1517492019419</v>
      </c>
      <c r="J22" s="19">
        <v>22.59735674682855</v>
      </c>
      <c r="K22" s="19">
        <v>677.9207024048565</v>
      </c>
      <c r="L22" s="19">
        <f t="shared" si="1"/>
        <v>28.87490245109752</v>
      </c>
      <c r="M22" s="19">
        <f t="shared" si="2"/>
        <v>866.2470735329256</v>
      </c>
      <c r="N22" s="19">
        <f t="shared" si="7"/>
        <v>30.387947339535028</v>
      </c>
      <c r="O22" s="19">
        <f t="shared" si="8"/>
        <v>911.6384201860509</v>
      </c>
      <c r="P22" s="19">
        <v>22.665020786719197</v>
      </c>
      <c r="Q22" s="19">
        <v>679.9506236015759</v>
      </c>
      <c r="R22" s="19">
        <f t="shared" si="9"/>
        <v>24.00225701313563</v>
      </c>
      <c r="S22" s="19">
        <f t="shared" si="3"/>
        <v>720.0677103940689</v>
      </c>
      <c r="T22" s="19">
        <f t="shared" si="10"/>
        <v>30.67008401138471</v>
      </c>
      <c r="U22" s="19">
        <f t="shared" si="4"/>
        <v>920.1025203415413</v>
      </c>
      <c r="V22" s="19">
        <f t="shared" si="11"/>
        <v>32.277196413581265</v>
      </c>
      <c r="W22" s="19">
        <f t="shared" si="12"/>
        <v>968.315892407438</v>
      </c>
      <c r="X22" s="19">
        <v>21.33839164006473</v>
      </c>
      <c r="Y22" s="19">
        <v>640.1517492019419</v>
      </c>
      <c r="Z22" s="19">
        <f t="shared" si="13"/>
        <v>22.59735674682855</v>
      </c>
      <c r="AA22" s="19">
        <f t="shared" si="5"/>
        <v>677.9207024048565</v>
      </c>
      <c r="AB22" s="210">
        <f t="shared" si="14"/>
        <v>28.87490245109752</v>
      </c>
      <c r="AC22" s="210">
        <f t="shared" si="6"/>
        <v>866.2470735329256</v>
      </c>
      <c r="AD22" s="125">
        <f t="shared" si="15"/>
        <v>30.387947339535028</v>
      </c>
      <c r="AE22" s="125">
        <f t="shared" si="16"/>
        <v>911.6384201860509</v>
      </c>
    </row>
    <row r="23" spans="2:31" ht="15" customHeight="1">
      <c r="B23" s="212">
        <v>13</v>
      </c>
      <c r="C23" s="208" t="s">
        <v>197</v>
      </c>
      <c r="D23" s="209" t="s">
        <v>21</v>
      </c>
      <c r="E23" s="171">
        <v>10</v>
      </c>
      <c r="F23" s="19">
        <v>50.22353189850017</v>
      </c>
      <c r="G23" s="19">
        <v>502.2353189850017</v>
      </c>
      <c r="H23" s="19">
        <v>53.34597910016182</v>
      </c>
      <c r="I23" s="19">
        <v>533.4597910016182</v>
      </c>
      <c r="J23" s="19">
        <v>56.49339186707137</v>
      </c>
      <c r="K23" s="19">
        <v>564.9339186707136</v>
      </c>
      <c r="L23" s="19">
        <f t="shared" si="1"/>
        <v>72.1872561277438</v>
      </c>
      <c r="M23" s="19">
        <f t="shared" si="2"/>
        <v>721.872561277438</v>
      </c>
      <c r="N23" s="19">
        <f t="shared" si="7"/>
        <v>75.96986834883757</v>
      </c>
      <c r="O23" s="19">
        <f t="shared" si="8"/>
        <v>759.6986834883757</v>
      </c>
      <c r="P23" s="19">
        <v>56.66255196679798</v>
      </c>
      <c r="Q23" s="19">
        <v>566.6255196679798</v>
      </c>
      <c r="R23" s="19">
        <f t="shared" si="9"/>
        <v>60.005642532839055</v>
      </c>
      <c r="S23" s="19">
        <f t="shared" si="3"/>
        <v>600.0564253283906</v>
      </c>
      <c r="T23" s="19">
        <f t="shared" si="10"/>
        <v>76.67521002846175</v>
      </c>
      <c r="U23" s="19">
        <f t="shared" si="4"/>
        <v>766.7521002846174</v>
      </c>
      <c r="V23" s="19">
        <f t="shared" si="11"/>
        <v>80.69299103395315</v>
      </c>
      <c r="W23" s="19">
        <f t="shared" si="12"/>
        <v>806.9299103395315</v>
      </c>
      <c r="X23" s="19">
        <v>53.34597910016182</v>
      </c>
      <c r="Y23" s="19">
        <v>533.4597910016182</v>
      </c>
      <c r="Z23" s="19">
        <f t="shared" si="13"/>
        <v>56.49339186707137</v>
      </c>
      <c r="AA23" s="19">
        <f t="shared" si="5"/>
        <v>564.9339186707136</v>
      </c>
      <c r="AB23" s="210">
        <f t="shared" si="14"/>
        <v>72.1872561277438</v>
      </c>
      <c r="AC23" s="210">
        <f t="shared" si="6"/>
        <v>721.872561277438</v>
      </c>
      <c r="AD23" s="125">
        <f t="shared" si="15"/>
        <v>75.96986834883757</v>
      </c>
      <c r="AE23" s="125">
        <f t="shared" si="16"/>
        <v>759.6986834883757</v>
      </c>
    </row>
    <row r="24" spans="2:31" ht="15" customHeight="1">
      <c r="B24" s="212">
        <v>14</v>
      </c>
      <c r="C24" s="208" t="s">
        <v>52</v>
      </c>
      <c r="D24" s="209" t="s">
        <v>21</v>
      </c>
      <c r="E24" s="171">
        <v>10</v>
      </c>
      <c r="F24" s="19">
        <v>60.2682382782002</v>
      </c>
      <c r="G24" s="19">
        <v>602.682382782002</v>
      </c>
      <c r="H24" s="19">
        <v>64.01517492019418</v>
      </c>
      <c r="I24" s="19">
        <v>640.1517492019418</v>
      </c>
      <c r="J24" s="19">
        <v>67.79207024048564</v>
      </c>
      <c r="K24" s="19">
        <v>677.9207024048565</v>
      </c>
      <c r="L24" s="19">
        <f t="shared" si="1"/>
        <v>86.62470735329256</v>
      </c>
      <c r="M24" s="19">
        <f t="shared" si="2"/>
        <v>866.2470735329257</v>
      </c>
      <c r="N24" s="19">
        <f t="shared" si="7"/>
        <v>91.1638420186051</v>
      </c>
      <c r="O24" s="19">
        <f t="shared" si="8"/>
        <v>911.638420186051</v>
      </c>
      <c r="P24" s="19">
        <v>67.99506236015758</v>
      </c>
      <c r="Q24" s="19">
        <v>679.9506236015758</v>
      </c>
      <c r="R24" s="19">
        <f t="shared" si="9"/>
        <v>72.00677103940687</v>
      </c>
      <c r="S24" s="19">
        <f t="shared" si="3"/>
        <v>720.0677103940687</v>
      </c>
      <c r="T24" s="19">
        <f t="shared" si="10"/>
        <v>92.0102520341541</v>
      </c>
      <c r="U24" s="19">
        <f t="shared" si="4"/>
        <v>920.1025203415411</v>
      </c>
      <c r="V24" s="19">
        <f t="shared" si="11"/>
        <v>96.83158924074378</v>
      </c>
      <c r="W24" s="19">
        <f t="shared" si="12"/>
        <v>968.3158924074378</v>
      </c>
      <c r="X24" s="19">
        <v>256.056339635763</v>
      </c>
      <c r="Y24" s="19">
        <v>2560.5633963576297</v>
      </c>
      <c r="Z24" s="19">
        <f t="shared" si="13"/>
        <v>271.163663674273</v>
      </c>
      <c r="AA24" s="19">
        <f t="shared" si="5"/>
        <v>2711.63663674273</v>
      </c>
      <c r="AB24" s="210">
        <f t="shared" si="14"/>
        <v>346.49292944298605</v>
      </c>
      <c r="AC24" s="210">
        <f t="shared" si="6"/>
        <v>3464.9292944298604</v>
      </c>
      <c r="AD24" s="125">
        <f t="shared" si="15"/>
        <v>364.64915894579855</v>
      </c>
      <c r="AE24" s="125">
        <f t="shared" si="16"/>
        <v>3646.4915894579854</v>
      </c>
    </row>
    <row r="25" spans="2:31" ht="15" customHeight="1">
      <c r="B25" s="212">
        <v>15</v>
      </c>
      <c r="C25" s="208" t="s">
        <v>198</v>
      </c>
      <c r="D25" s="207" t="s">
        <v>20</v>
      </c>
      <c r="E25" s="171">
        <v>1</v>
      </c>
      <c r="F25" s="19">
        <v>7834.870976166027</v>
      </c>
      <c r="G25" s="19">
        <v>7834.870976166027</v>
      </c>
      <c r="H25" s="19">
        <v>8321.972739625244</v>
      </c>
      <c r="I25" s="19">
        <v>8321.972739625244</v>
      </c>
      <c r="J25" s="19">
        <v>8812.969131263133</v>
      </c>
      <c r="K25" s="19">
        <v>8812.969131263133</v>
      </c>
      <c r="L25" s="19">
        <f t="shared" si="1"/>
        <v>11261.211955928033</v>
      </c>
      <c r="M25" s="19">
        <f t="shared" si="2"/>
        <v>11261.211955928033</v>
      </c>
      <c r="N25" s="19">
        <f t="shared" si="7"/>
        <v>11851.299462418661</v>
      </c>
      <c r="O25" s="19">
        <f t="shared" si="8"/>
        <v>11851.299462418661</v>
      </c>
      <c r="P25" s="19">
        <v>8839.358106820484</v>
      </c>
      <c r="Q25" s="19">
        <v>8839.358106820484</v>
      </c>
      <c r="R25" s="19">
        <f t="shared" si="9"/>
        <v>9360.880235122891</v>
      </c>
      <c r="S25" s="19">
        <f t="shared" si="3"/>
        <v>9360.880235122891</v>
      </c>
      <c r="T25" s="19">
        <f t="shared" si="10"/>
        <v>11961.33276444003</v>
      </c>
      <c r="U25" s="19">
        <f t="shared" si="4"/>
        <v>11961.33276444003</v>
      </c>
      <c r="V25" s="19">
        <f t="shared" si="11"/>
        <v>12588.106601296688</v>
      </c>
      <c r="W25" s="19">
        <f t="shared" si="12"/>
        <v>12588.106601296688</v>
      </c>
      <c r="X25" s="19">
        <v>8321.972739625244</v>
      </c>
      <c r="Y25" s="19">
        <v>8321.972739625244</v>
      </c>
      <c r="Z25" s="19">
        <f t="shared" si="13"/>
        <v>8812.969131263133</v>
      </c>
      <c r="AA25" s="19">
        <f t="shared" si="5"/>
        <v>8812.969131263133</v>
      </c>
      <c r="AB25" s="210">
        <f t="shared" si="14"/>
        <v>11261.211955928033</v>
      </c>
      <c r="AC25" s="210">
        <f t="shared" si="6"/>
        <v>11261.211955928033</v>
      </c>
      <c r="AD25" s="125">
        <f t="shared" si="15"/>
        <v>11851.299462418661</v>
      </c>
      <c r="AE25" s="125">
        <f t="shared" si="16"/>
        <v>11851.299462418661</v>
      </c>
    </row>
    <row r="26" spans="2:31" ht="15" customHeight="1">
      <c r="B26" s="212">
        <v>16</v>
      </c>
      <c r="C26" s="208" t="s">
        <v>97</v>
      </c>
      <c r="D26" s="207" t="s">
        <v>22</v>
      </c>
      <c r="E26" s="171">
        <v>1</v>
      </c>
      <c r="F26" s="19">
        <v>1707.600084549006</v>
      </c>
      <c r="G26" s="19">
        <v>1707.600084549006</v>
      </c>
      <c r="H26" s="19">
        <v>1813.763289405502</v>
      </c>
      <c r="I26" s="19">
        <v>1813.763289405502</v>
      </c>
      <c r="J26" s="19">
        <v>1920.7753234804266</v>
      </c>
      <c r="K26" s="19">
        <v>1920.7753234804266</v>
      </c>
      <c r="L26" s="19">
        <f t="shared" si="1"/>
        <v>2454.3667083432892</v>
      </c>
      <c r="M26" s="19">
        <f t="shared" si="2"/>
        <v>2454.3667083432892</v>
      </c>
      <c r="N26" s="19">
        <f t="shared" si="7"/>
        <v>2582.9755238604776</v>
      </c>
      <c r="O26" s="19">
        <f t="shared" si="8"/>
        <v>2582.9755238604776</v>
      </c>
      <c r="P26" s="19">
        <v>1926.5267668711315</v>
      </c>
      <c r="Q26" s="19">
        <v>1926.5267668711315</v>
      </c>
      <c r="R26" s="19">
        <f t="shared" si="9"/>
        <v>2040.191846116528</v>
      </c>
      <c r="S26" s="19">
        <f t="shared" si="3"/>
        <v>2040.191846116528</v>
      </c>
      <c r="T26" s="19">
        <f t="shared" si="10"/>
        <v>2606.9571409676996</v>
      </c>
      <c r="U26" s="19">
        <f t="shared" si="4"/>
        <v>2606.9571409676996</v>
      </c>
      <c r="V26" s="19">
        <f t="shared" si="11"/>
        <v>2743.561695154407</v>
      </c>
      <c r="W26" s="19">
        <f t="shared" si="12"/>
        <v>2743.561695154407</v>
      </c>
      <c r="X26" s="19">
        <v>1813.763289405502</v>
      </c>
      <c r="Y26" s="19">
        <v>1813.763289405502</v>
      </c>
      <c r="Z26" s="19">
        <f t="shared" si="13"/>
        <v>1920.7753234804266</v>
      </c>
      <c r="AA26" s="19">
        <f t="shared" si="5"/>
        <v>1920.7753234804266</v>
      </c>
      <c r="AB26" s="210">
        <f t="shared" si="14"/>
        <v>2454.3667083432892</v>
      </c>
      <c r="AC26" s="210">
        <f t="shared" si="6"/>
        <v>2454.3667083432892</v>
      </c>
      <c r="AD26" s="125">
        <f t="shared" si="15"/>
        <v>2582.9755238604776</v>
      </c>
      <c r="AE26" s="125">
        <f t="shared" si="16"/>
        <v>2582.9755238604776</v>
      </c>
    </row>
    <row r="27" spans="2:31" ht="15" customHeight="1">
      <c r="B27" s="212">
        <v>17</v>
      </c>
      <c r="C27" s="208" t="s">
        <v>199</v>
      </c>
      <c r="D27" s="207" t="s">
        <v>21</v>
      </c>
      <c r="E27" s="171">
        <v>3</v>
      </c>
      <c r="F27" s="19">
        <v>60.2682382782002</v>
      </c>
      <c r="G27" s="19">
        <v>180.8047148346006</v>
      </c>
      <c r="H27" s="19">
        <v>64.01517492019418</v>
      </c>
      <c r="I27" s="19">
        <v>192.04552476058257</v>
      </c>
      <c r="J27" s="19">
        <v>67.79207024048564</v>
      </c>
      <c r="K27" s="19">
        <v>203.3762107214569</v>
      </c>
      <c r="L27" s="19">
        <f t="shared" si="1"/>
        <v>86.62470735329256</v>
      </c>
      <c r="M27" s="19">
        <f t="shared" si="2"/>
        <v>259.87412205987766</v>
      </c>
      <c r="N27" s="19">
        <f t="shared" si="7"/>
        <v>91.1638420186051</v>
      </c>
      <c r="O27" s="19">
        <f t="shared" si="8"/>
        <v>273.49152605581526</v>
      </c>
      <c r="P27" s="19">
        <v>67.99506236015758</v>
      </c>
      <c r="Q27" s="19">
        <v>203.9851870804727</v>
      </c>
      <c r="R27" s="19">
        <f t="shared" si="9"/>
        <v>72.00677103940687</v>
      </c>
      <c r="S27" s="19">
        <f t="shared" si="3"/>
        <v>216.0203131182206</v>
      </c>
      <c r="T27" s="19">
        <f t="shared" si="10"/>
        <v>92.0102520341541</v>
      </c>
      <c r="U27" s="19">
        <f t="shared" si="4"/>
        <v>276.0307561024623</v>
      </c>
      <c r="V27" s="19">
        <f t="shared" si="11"/>
        <v>96.83158924074378</v>
      </c>
      <c r="W27" s="19">
        <f t="shared" si="12"/>
        <v>290.49476772223136</v>
      </c>
      <c r="X27" s="19">
        <v>64.01517492019418</v>
      </c>
      <c r="Y27" s="19">
        <v>192.04552476058257</v>
      </c>
      <c r="Z27" s="19">
        <f t="shared" si="13"/>
        <v>67.79207024048564</v>
      </c>
      <c r="AA27" s="19">
        <f t="shared" si="5"/>
        <v>203.3762107214569</v>
      </c>
      <c r="AB27" s="210">
        <f t="shared" si="14"/>
        <v>86.62470735329256</v>
      </c>
      <c r="AC27" s="210">
        <f t="shared" si="6"/>
        <v>259.87412205987766</v>
      </c>
      <c r="AD27" s="125">
        <f t="shared" si="15"/>
        <v>91.1638420186051</v>
      </c>
      <c r="AE27" s="125">
        <f t="shared" si="16"/>
        <v>273.49152605581526</v>
      </c>
    </row>
    <row r="28" spans="2:31" ht="15" customHeight="1">
      <c r="B28" s="210"/>
      <c r="C28" s="205" t="s">
        <v>95</v>
      </c>
      <c r="D28" s="210"/>
      <c r="E28" s="210"/>
      <c r="F28" s="23"/>
      <c r="G28" s="23">
        <f>SUM(G9:G27)</f>
        <v>34854.71279586869</v>
      </c>
      <c r="H28" s="23"/>
      <c r="I28" s="23">
        <f>SUM(I9:I27)</f>
        <v>33283.33736330064</v>
      </c>
      <c r="J28" s="23"/>
      <c r="K28" s="23">
        <f>SUM(K9:K27)</f>
        <v>35247.05658874418</v>
      </c>
      <c r="L28" s="239"/>
      <c r="M28" s="239">
        <f>SUM(M9:M27)</f>
        <v>45038.68890909732</v>
      </c>
      <c r="N28" s="239"/>
      <c r="O28" s="23">
        <f>SUM(O9:O27)</f>
        <v>47398.71620793401</v>
      </c>
      <c r="P28" s="239"/>
      <c r="Q28" s="239">
        <v>37069.00314340284</v>
      </c>
      <c r="R28" s="240"/>
      <c r="S28" s="239">
        <f>SUM(S9:S27)</f>
        <v>39256.07261426529</v>
      </c>
      <c r="T28" s="239"/>
      <c r="U28" s="239">
        <f>SUM(U9:U27)</f>
        <v>50161.40958650818</v>
      </c>
      <c r="V28" s="239"/>
      <c r="W28" s="23">
        <f>SUM(W9:W27)</f>
        <v>52789.867448841214</v>
      </c>
      <c r="X28" s="238">
        <f>SUM(X14:X27)</f>
        <v>12039.115889967454</v>
      </c>
      <c r="Y28" s="239">
        <f>SUM(Y9:Y27)</f>
        <v>38942.4278024043</v>
      </c>
      <c r="Z28" s="239">
        <f>SUM(Z14:Z27)</f>
        <v>12749.423727475534</v>
      </c>
      <c r="AA28" s="239">
        <f>SUM(AA9:AA27)</f>
        <v>41240.03104274615</v>
      </c>
      <c r="AB28" s="238"/>
      <c r="AC28" s="239">
        <f>SUM(AC9:AC27)</f>
        <v>52696.511666421036</v>
      </c>
      <c r="AD28" s="238"/>
      <c r="AE28" s="128">
        <f>SUM(AE9:AE27)</f>
        <v>55457.808877741496</v>
      </c>
    </row>
    <row r="29" spans="2:25" ht="11.25" customHeight="1">
      <c r="B29" s="170"/>
      <c r="C29" s="29"/>
      <c r="D29" s="170"/>
      <c r="E29" s="170"/>
      <c r="F29" s="174"/>
      <c r="G29" s="174"/>
      <c r="H29" s="174"/>
      <c r="I29" s="174"/>
      <c r="J29" s="174"/>
      <c r="K29" s="174"/>
      <c r="L29" s="174"/>
      <c r="M29" s="174"/>
      <c r="N29" s="174"/>
      <c r="O29" s="174"/>
      <c r="P29" s="174"/>
      <c r="Q29" s="174"/>
      <c r="R29" s="174"/>
      <c r="S29" s="174"/>
      <c r="T29" s="174"/>
      <c r="U29" s="174"/>
      <c r="V29" s="174"/>
      <c r="W29" s="174"/>
      <c r="X29" s="175"/>
      <c r="Y29" s="174"/>
    </row>
    <row r="30" spans="2:31" ht="15.75" customHeight="1">
      <c r="B30" s="329" t="s">
        <v>200</v>
      </c>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row>
    <row r="31" spans="2:31" ht="13.5" customHeight="1">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row>
    <row r="32" spans="2:25" ht="12.75" hidden="1">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row>
    <row r="33" spans="2:25" ht="2.25" customHeight="1" hidden="1">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row>
    <row r="34" spans="2:25" ht="6" customHeight="1" hidden="1">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row>
    <row r="35" spans="2:25" ht="12.75" customHeight="1" hidden="1">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row>
    <row r="36" spans="2:25" ht="12.75" customHeight="1" hidden="1">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row>
    <row r="37" spans="2:25" ht="12.75" hidden="1">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row>
    <row r="38" spans="2:25" ht="12.75" hidden="1">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row>
    <row r="39" spans="8:17" ht="12.75">
      <c r="H39" s="177"/>
      <c r="L39" s="172"/>
      <c r="P39" s="172"/>
      <c r="Q39" s="172"/>
    </row>
    <row r="40" ht="12.75">
      <c r="L40" s="172"/>
    </row>
    <row r="41" spans="8:10" ht="12.75">
      <c r="H41" s="172"/>
      <c r="J41" s="172"/>
    </row>
    <row r="42" ht="12.75">
      <c r="G42" s="172"/>
    </row>
  </sheetData>
  <sheetProtection/>
  <mergeCells count="44">
    <mergeCell ref="X2:Y2"/>
    <mergeCell ref="H7:I7"/>
    <mergeCell ref="N9:N11"/>
    <mergeCell ref="O9:O11"/>
    <mergeCell ref="Y9:Y11"/>
    <mergeCell ref="M9:M11"/>
    <mergeCell ref="B4:AE4"/>
    <mergeCell ref="B3:AE3"/>
    <mergeCell ref="Q9:Q11"/>
    <mergeCell ref="T9:T11"/>
    <mergeCell ref="D6:D8"/>
    <mergeCell ref="B6:B8"/>
    <mergeCell ref="V9:V11"/>
    <mergeCell ref="W9:W11"/>
    <mergeCell ref="L9:L11"/>
    <mergeCell ref="H9:H11"/>
    <mergeCell ref="F5:AA5"/>
    <mergeCell ref="C6:C8"/>
    <mergeCell ref="E6:E8"/>
    <mergeCell ref="P9:P11"/>
    <mergeCell ref="X9:X11"/>
    <mergeCell ref="S9:S11"/>
    <mergeCell ref="R9:R11"/>
    <mergeCell ref="F9:F11"/>
    <mergeCell ref="F7:G7"/>
    <mergeCell ref="L7:M7"/>
    <mergeCell ref="B30:AE31"/>
    <mergeCell ref="B18:B20"/>
    <mergeCell ref="U9:U11"/>
    <mergeCell ref="I9:I11"/>
    <mergeCell ref="AE9:AE11"/>
    <mergeCell ref="AB9:AB11"/>
    <mergeCell ref="AC9:AC11"/>
    <mergeCell ref="AA9:AA11"/>
    <mergeCell ref="G9:G11"/>
    <mergeCell ref="X6:AE6"/>
    <mergeCell ref="AD9:AD11"/>
    <mergeCell ref="Z9:Z11"/>
    <mergeCell ref="N7:AE7"/>
    <mergeCell ref="F6:O6"/>
    <mergeCell ref="P6:W6"/>
    <mergeCell ref="J9:J11"/>
    <mergeCell ref="K9:K11"/>
    <mergeCell ref="J7:K7"/>
  </mergeCells>
  <printOptions/>
  <pageMargins left="0.3937007874015748" right="0.15748031496062992" top="0.3937007874015748" bottom="0.31496062992125984" header="0.15748031496062992" footer="0.1574803149606299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FF00"/>
  </sheetPr>
  <dimension ref="A2:N30"/>
  <sheetViews>
    <sheetView zoomScalePageLayoutView="0" workbookViewId="0" topLeftCell="A1">
      <pane xSplit="2" ySplit="6" topLeftCell="C19" activePane="bottomRight" state="frozen"/>
      <selection pane="topLeft" activeCell="A1" sqref="A1"/>
      <selection pane="topRight" activeCell="C1" sqref="C1"/>
      <selection pane="bottomLeft" activeCell="A7" sqref="A7"/>
      <selection pane="bottomRight" activeCell="D13" sqref="D13"/>
    </sheetView>
  </sheetViews>
  <sheetFormatPr defaultColWidth="9.140625" defaultRowHeight="12.75"/>
  <cols>
    <col min="1" max="1" width="6.140625" style="0" customWidth="1"/>
    <col min="2" max="2" width="73.28125" style="0" customWidth="1"/>
    <col min="3" max="4" width="7.8515625" style="0" customWidth="1"/>
    <col min="5" max="5" width="7.57421875" style="0" hidden="1" customWidth="1"/>
    <col min="6" max="6" width="8.57421875" style="0" hidden="1" customWidth="1"/>
    <col min="7" max="7" width="8.00390625" style="0" hidden="1" customWidth="1"/>
    <col min="8" max="8" width="12.57421875" style="0" hidden="1" customWidth="1"/>
    <col min="9" max="10" width="9.140625" style="0" hidden="1" customWidth="1"/>
    <col min="11" max="11" width="12.00390625" style="0" hidden="1" customWidth="1"/>
    <col min="12" max="12" width="13.7109375" style="0" hidden="1" customWidth="1"/>
    <col min="13" max="13" width="19.7109375" style="0" customWidth="1"/>
    <col min="14" max="14" width="19.8515625" style="0" customWidth="1"/>
  </cols>
  <sheetData>
    <row r="2" spans="1:14" ht="19.5" customHeight="1">
      <c r="A2" s="356" t="s">
        <v>418</v>
      </c>
      <c r="B2" s="356"/>
      <c r="C2" s="356"/>
      <c r="D2" s="356"/>
      <c r="E2" s="356"/>
      <c r="F2" s="356"/>
      <c r="G2" s="356"/>
      <c r="H2" s="356"/>
      <c r="I2" s="356"/>
      <c r="J2" s="356"/>
      <c r="K2" s="356"/>
      <c r="L2" s="356"/>
      <c r="M2" s="356"/>
      <c r="N2" s="356"/>
    </row>
    <row r="3" spans="1:14" ht="31.5" customHeight="1">
      <c r="A3" s="357" t="s">
        <v>445</v>
      </c>
      <c r="B3" s="357"/>
      <c r="C3" s="357"/>
      <c r="D3" s="357"/>
      <c r="E3" s="357"/>
      <c r="F3" s="357"/>
      <c r="G3" s="357"/>
      <c r="H3" s="357"/>
      <c r="I3" s="357"/>
      <c r="J3" s="357"/>
      <c r="K3" s="357"/>
      <c r="L3" s="357"/>
      <c r="M3" s="357"/>
      <c r="N3" s="357"/>
    </row>
    <row r="4" spans="1:8" ht="21.75" customHeight="1">
      <c r="A4" s="149"/>
      <c r="B4" s="149"/>
      <c r="C4" s="149"/>
      <c r="D4" s="149"/>
      <c r="E4" s="149"/>
      <c r="F4" s="149"/>
      <c r="G4" s="149"/>
      <c r="H4" s="149"/>
    </row>
    <row r="5" spans="1:14" ht="33.75" customHeight="1">
      <c r="A5" s="364" t="s">
        <v>0</v>
      </c>
      <c r="B5" s="364" t="s">
        <v>1</v>
      </c>
      <c r="C5" s="364" t="s">
        <v>2</v>
      </c>
      <c r="D5" s="364" t="s">
        <v>73</v>
      </c>
      <c r="E5" s="401" t="s">
        <v>371</v>
      </c>
      <c r="F5" s="401"/>
      <c r="G5" s="401" t="s">
        <v>390</v>
      </c>
      <c r="H5" s="401"/>
      <c r="I5" s="401" t="s">
        <v>450</v>
      </c>
      <c r="J5" s="401"/>
      <c r="K5" s="317" t="s">
        <v>469</v>
      </c>
      <c r="L5" s="319"/>
      <c r="M5" s="397" t="s">
        <v>470</v>
      </c>
      <c r="N5" s="398"/>
    </row>
    <row r="6" spans="1:14" ht="20.25" customHeight="1">
      <c r="A6" s="364"/>
      <c r="B6" s="364"/>
      <c r="C6" s="364"/>
      <c r="D6" s="364"/>
      <c r="E6" s="37" t="s">
        <v>77</v>
      </c>
      <c r="F6" s="37" t="s">
        <v>78</v>
      </c>
      <c r="G6" s="37" t="s">
        <v>77</v>
      </c>
      <c r="H6" s="37" t="s">
        <v>78</v>
      </c>
      <c r="I6" s="37" t="s">
        <v>77</v>
      </c>
      <c r="J6" s="37" t="s">
        <v>78</v>
      </c>
      <c r="K6" s="37" t="s">
        <v>77</v>
      </c>
      <c r="L6" s="37" t="s">
        <v>78</v>
      </c>
      <c r="M6" s="37" t="s">
        <v>77</v>
      </c>
      <c r="N6" s="37" t="s">
        <v>78</v>
      </c>
    </row>
    <row r="7" spans="1:14" ht="20.25" customHeight="1">
      <c r="A7" s="9">
        <v>1</v>
      </c>
      <c r="B7" s="10" t="s">
        <v>8</v>
      </c>
      <c r="C7" s="8" t="s">
        <v>21</v>
      </c>
      <c r="D7" s="24">
        <v>4</v>
      </c>
      <c r="E7" s="42">
        <v>241.0729531128008</v>
      </c>
      <c r="F7" s="42">
        <v>964.2918124512032</v>
      </c>
      <c r="G7" s="42">
        <f aca="true" t="shared" si="0" ref="G7:G16">E7*1.062171</f>
        <v>256.06069968077674</v>
      </c>
      <c r="H7" s="42">
        <f aca="true" t="shared" si="1" ref="H7:H16">G7*D7</f>
        <v>1024.242798723107</v>
      </c>
      <c r="I7" s="42">
        <f>G7*1.059</f>
        <v>271.16828096194257</v>
      </c>
      <c r="J7" s="42">
        <f>I7*D7</f>
        <v>1084.6731238477703</v>
      </c>
      <c r="K7" s="42">
        <f>I7*1.2778</f>
        <v>346.49882941317026</v>
      </c>
      <c r="L7" s="42">
        <f>K7*D7</f>
        <v>1385.995317652681</v>
      </c>
      <c r="M7" s="42">
        <f>K7*1.0524</f>
        <v>364.6553680744204</v>
      </c>
      <c r="N7" s="42">
        <f>M7*D7</f>
        <v>1458.6214722976815</v>
      </c>
    </row>
    <row r="8" spans="1:14" ht="20.25" customHeight="1">
      <c r="A8" s="9">
        <v>2</v>
      </c>
      <c r="B8" s="10" t="s">
        <v>88</v>
      </c>
      <c r="C8" s="8" t="s">
        <v>21</v>
      </c>
      <c r="D8" s="24">
        <v>3</v>
      </c>
      <c r="E8" s="42">
        <v>90.38878102239075</v>
      </c>
      <c r="F8" s="42">
        <v>271.16634306717225</v>
      </c>
      <c r="G8" s="42">
        <f t="shared" si="0"/>
        <v>96.0083419273338</v>
      </c>
      <c r="H8" s="42">
        <f t="shared" si="1"/>
        <v>288.0250257820014</v>
      </c>
      <c r="I8" s="42">
        <f aca="true" t="shared" si="2" ref="I8:I16">G8*1.059</f>
        <v>101.67283410104649</v>
      </c>
      <c r="J8" s="42">
        <f aca="true" t="shared" si="3" ref="J8:J16">I8*D8</f>
        <v>305.0185023031395</v>
      </c>
      <c r="K8" s="42">
        <f aca="true" t="shared" si="4" ref="K8:K16">I8*1.2778</f>
        <v>129.9175474143172</v>
      </c>
      <c r="L8" s="42">
        <f aca="true" t="shared" si="5" ref="L8:L16">K8*D8</f>
        <v>389.7526422429516</v>
      </c>
      <c r="M8" s="42">
        <f aca="true" t="shared" si="6" ref="M8:M19">K8*1.0524</f>
        <v>136.72522689882743</v>
      </c>
      <c r="N8" s="42">
        <f aca="true" t="shared" si="7" ref="N8:N19">M8*D8</f>
        <v>410.1756806964823</v>
      </c>
    </row>
    <row r="9" spans="1:14" ht="20.25" customHeight="1">
      <c r="A9" s="9">
        <v>3</v>
      </c>
      <c r="B9" s="10" t="s">
        <v>229</v>
      </c>
      <c r="C9" s="8" t="s">
        <v>21</v>
      </c>
      <c r="D9" s="24">
        <v>4</v>
      </c>
      <c r="E9" s="42">
        <v>180.7775620447815</v>
      </c>
      <c r="F9" s="42">
        <v>723.110248179126</v>
      </c>
      <c r="G9" s="42">
        <f t="shared" si="0"/>
        <v>192.0166838546676</v>
      </c>
      <c r="H9" s="42">
        <f t="shared" si="1"/>
        <v>768.0667354186704</v>
      </c>
      <c r="I9" s="42">
        <f t="shared" si="2"/>
        <v>203.34566820209298</v>
      </c>
      <c r="J9" s="42">
        <f t="shared" si="3"/>
        <v>813.3826728083719</v>
      </c>
      <c r="K9" s="42">
        <f t="shared" si="4"/>
        <v>259.8350948286344</v>
      </c>
      <c r="L9" s="42">
        <f t="shared" si="5"/>
        <v>1039.3403793145376</v>
      </c>
      <c r="M9" s="42">
        <f t="shared" si="6"/>
        <v>273.45045379765486</v>
      </c>
      <c r="N9" s="42">
        <f t="shared" si="7"/>
        <v>1093.8018151906194</v>
      </c>
    </row>
    <row r="10" spans="1:14" ht="20.25" customHeight="1">
      <c r="A10" s="9">
        <v>4</v>
      </c>
      <c r="B10" s="10" t="s">
        <v>58</v>
      </c>
      <c r="C10" s="8" t="s">
        <v>21</v>
      </c>
      <c r="D10" s="24">
        <v>2</v>
      </c>
      <c r="E10" s="42">
        <v>271.16634306717225</v>
      </c>
      <c r="F10" s="42">
        <v>542.3326861343445</v>
      </c>
      <c r="G10" s="42">
        <f t="shared" si="0"/>
        <v>288.0250257820014</v>
      </c>
      <c r="H10" s="42">
        <f t="shared" si="1"/>
        <v>576.0500515640028</v>
      </c>
      <c r="I10" s="42">
        <f t="shared" si="2"/>
        <v>305.0185023031395</v>
      </c>
      <c r="J10" s="42">
        <f t="shared" si="3"/>
        <v>610.037004606279</v>
      </c>
      <c r="K10" s="42">
        <f t="shared" si="4"/>
        <v>389.75264224295165</v>
      </c>
      <c r="L10" s="42">
        <f t="shared" si="5"/>
        <v>779.5052844859033</v>
      </c>
      <c r="M10" s="42">
        <f t="shared" si="6"/>
        <v>410.17568069648235</v>
      </c>
      <c r="N10" s="42">
        <f t="shared" si="7"/>
        <v>820.3513613929647</v>
      </c>
    </row>
    <row r="11" spans="1:14" ht="20.25" customHeight="1">
      <c r="A11" s="9">
        <v>5</v>
      </c>
      <c r="B11" s="10" t="s">
        <v>242</v>
      </c>
      <c r="C11" s="8" t="s">
        <v>21</v>
      </c>
      <c r="D11" s="24">
        <v>4</v>
      </c>
      <c r="E11" s="42">
        <v>451.9439051119537</v>
      </c>
      <c r="F11" s="42">
        <v>1807.7756204478148</v>
      </c>
      <c r="G11" s="42">
        <f t="shared" si="0"/>
        <v>480.041709636669</v>
      </c>
      <c r="H11" s="42">
        <f t="shared" si="1"/>
        <v>1920.166838546676</v>
      </c>
      <c r="I11" s="42">
        <f t="shared" si="2"/>
        <v>508.36417050523244</v>
      </c>
      <c r="J11" s="42">
        <f t="shared" si="3"/>
        <v>2033.4566820209297</v>
      </c>
      <c r="K11" s="42">
        <f t="shared" si="4"/>
        <v>649.587737071586</v>
      </c>
      <c r="L11" s="42">
        <f t="shared" si="5"/>
        <v>2598.350948286344</v>
      </c>
      <c r="M11" s="42">
        <f t="shared" si="6"/>
        <v>683.6261344941372</v>
      </c>
      <c r="N11" s="42">
        <f t="shared" si="7"/>
        <v>2734.504537976549</v>
      </c>
    </row>
    <row r="12" spans="1:14" s="59" customFormat="1" ht="20.25" customHeight="1">
      <c r="A12" s="16">
        <v>6</v>
      </c>
      <c r="B12" s="12" t="s">
        <v>47</v>
      </c>
      <c r="C12" s="8" t="s">
        <v>466</v>
      </c>
      <c r="D12" s="18">
        <v>42</v>
      </c>
      <c r="E12" s="42">
        <v>14.46220496358252</v>
      </c>
      <c r="F12" s="42">
        <v>607.4126084704659</v>
      </c>
      <c r="G12" s="42">
        <f t="shared" si="0"/>
        <v>15.361334708373409</v>
      </c>
      <c r="H12" s="125">
        <f>G12*D12</f>
        <v>645.1760577516832</v>
      </c>
      <c r="I12" s="125">
        <f>G12*1.059</f>
        <v>16.26765345616744</v>
      </c>
      <c r="J12" s="125">
        <f>I12*D12</f>
        <v>683.2414451590325</v>
      </c>
      <c r="K12" s="42">
        <f t="shared" si="4"/>
        <v>20.786807586290756</v>
      </c>
      <c r="L12" s="42">
        <f t="shared" si="5"/>
        <v>873.0459186242117</v>
      </c>
      <c r="M12" s="42">
        <f t="shared" si="6"/>
        <v>21.87603630381239</v>
      </c>
      <c r="N12" s="42">
        <f t="shared" si="7"/>
        <v>918.7935247601205</v>
      </c>
    </row>
    <row r="13" spans="1:14" ht="20.25" customHeight="1">
      <c r="A13" s="9">
        <v>7</v>
      </c>
      <c r="B13" s="10" t="s">
        <v>230</v>
      </c>
      <c r="C13" s="8" t="s">
        <v>76</v>
      </c>
      <c r="D13" s="24">
        <v>1</v>
      </c>
      <c r="E13" s="42">
        <v>225.97195255597686</v>
      </c>
      <c r="F13" s="42">
        <v>225.97195255597686</v>
      </c>
      <c r="G13" s="42">
        <f t="shared" si="0"/>
        <v>240.0208548183345</v>
      </c>
      <c r="H13" s="42">
        <f t="shared" si="1"/>
        <v>240.0208548183345</v>
      </c>
      <c r="I13" s="42">
        <f t="shared" si="2"/>
        <v>254.18208525261622</v>
      </c>
      <c r="J13" s="42">
        <f t="shared" si="3"/>
        <v>254.18208525261622</v>
      </c>
      <c r="K13" s="42">
        <f t="shared" si="4"/>
        <v>324.793868535793</v>
      </c>
      <c r="L13" s="42">
        <f t="shared" si="5"/>
        <v>324.793868535793</v>
      </c>
      <c r="M13" s="42">
        <f t="shared" si="6"/>
        <v>341.8130672470686</v>
      </c>
      <c r="N13" s="42">
        <f t="shared" si="7"/>
        <v>341.8130672470686</v>
      </c>
    </row>
    <row r="14" spans="1:14" ht="20.25" customHeight="1">
      <c r="A14" s="9">
        <v>8</v>
      </c>
      <c r="B14" s="12" t="s">
        <v>231</v>
      </c>
      <c r="C14" s="15" t="s">
        <v>76</v>
      </c>
      <c r="D14" s="171">
        <v>1</v>
      </c>
      <c r="E14" s="42">
        <v>180.7775620447815</v>
      </c>
      <c r="F14" s="42">
        <v>180.7775620447815</v>
      </c>
      <c r="G14" s="42">
        <f t="shared" si="0"/>
        <v>192.0166838546676</v>
      </c>
      <c r="H14" s="42">
        <f t="shared" si="1"/>
        <v>192.0166838546676</v>
      </c>
      <c r="I14" s="42">
        <f t="shared" si="2"/>
        <v>203.34566820209298</v>
      </c>
      <c r="J14" s="42">
        <f t="shared" si="3"/>
        <v>203.34566820209298</v>
      </c>
      <c r="K14" s="42">
        <f t="shared" si="4"/>
        <v>259.8350948286344</v>
      </c>
      <c r="L14" s="42">
        <f t="shared" si="5"/>
        <v>259.8350948286344</v>
      </c>
      <c r="M14" s="42">
        <f t="shared" si="6"/>
        <v>273.45045379765486</v>
      </c>
      <c r="N14" s="42">
        <f t="shared" si="7"/>
        <v>273.45045379765486</v>
      </c>
    </row>
    <row r="15" spans="1:14" ht="20.25" customHeight="1">
      <c r="A15" s="9">
        <v>9</v>
      </c>
      <c r="B15" s="12" t="s">
        <v>232</v>
      </c>
      <c r="C15" s="15" t="s">
        <v>76</v>
      </c>
      <c r="D15" s="171">
        <v>1</v>
      </c>
      <c r="E15" s="42">
        <v>180.7775620447815</v>
      </c>
      <c r="F15" s="42">
        <v>180.7775620447815</v>
      </c>
      <c r="G15" s="42">
        <f t="shared" si="0"/>
        <v>192.0166838546676</v>
      </c>
      <c r="H15" s="42">
        <f t="shared" si="1"/>
        <v>192.0166838546676</v>
      </c>
      <c r="I15" s="42">
        <f t="shared" si="2"/>
        <v>203.34566820209298</v>
      </c>
      <c r="J15" s="42">
        <f t="shared" si="3"/>
        <v>203.34566820209298</v>
      </c>
      <c r="K15" s="42">
        <f t="shared" si="4"/>
        <v>259.8350948286344</v>
      </c>
      <c r="L15" s="42">
        <f t="shared" si="5"/>
        <v>259.8350948286344</v>
      </c>
      <c r="M15" s="42">
        <f t="shared" si="6"/>
        <v>273.45045379765486</v>
      </c>
      <c r="N15" s="42">
        <f t="shared" si="7"/>
        <v>273.45045379765486</v>
      </c>
    </row>
    <row r="16" spans="1:14" ht="20.25" customHeight="1">
      <c r="A16" s="9">
        <v>10</v>
      </c>
      <c r="B16" s="12" t="s">
        <v>233</v>
      </c>
      <c r="C16" s="15" t="s">
        <v>76</v>
      </c>
      <c r="D16" s="171">
        <v>1</v>
      </c>
      <c r="E16" s="42">
        <v>135.58317153358612</v>
      </c>
      <c r="F16" s="42">
        <v>135.58317153358612</v>
      </c>
      <c r="G16" s="42">
        <f t="shared" si="0"/>
        <v>144.0125128910007</v>
      </c>
      <c r="H16" s="42">
        <f t="shared" si="1"/>
        <v>144.0125128910007</v>
      </c>
      <c r="I16" s="42">
        <f t="shared" si="2"/>
        <v>152.50925115156974</v>
      </c>
      <c r="J16" s="42">
        <f t="shared" si="3"/>
        <v>152.50925115156974</v>
      </c>
      <c r="K16" s="42">
        <f t="shared" si="4"/>
        <v>194.87632112147583</v>
      </c>
      <c r="L16" s="42">
        <f t="shared" si="5"/>
        <v>194.87632112147583</v>
      </c>
      <c r="M16" s="42">
        <f t="shared" si="6"/>
        <v>205.08784034824117</v>
      </c>
      <c r="N16" s="42">
        <f t="shared" si="7"/>
        <v>205.08784034824117</v>
      </c>
    </row>
    <row r="17" spans="1:14" ht="20.25" customHeight="1">
      <c r="A17" s="9">
        <v>11</v>
      </c>
      <c r="B17" s="12" t="s">
        <v>89</v>
      </c>
      <c r="C17" s="19" t="s">
        <v>75</v>
      </c>
      <c r="D17" s="19" t="s">
        <v>75</v>
      </c>
      <c r="E17" s="42" t="s">
        <v>75</v>
      </c>
      <c r="F17" s="42">
        <v>1004.4706379700034</v>
      </c>
      <c r="G17" s="42" t="s">
        <v>75</v>
      </c>
      <c r="H17" s="42">
        <f>F17*1.062171</f>
        <v>1066.9195820032364</v>
      </c>
      <c r="I17" s="42" t="s">
        <v>75</v>
      </c>
      <c r="J17" s="42">
        <f>H17*1.059</f>
        <v>1129.8678373414273</v>
      </c>
      <c r="K17" s="42" t="s">
        <v>75</v>
      </c>
      <c r="L17" s="42">
        <f>J17*1.2778</f>
        <v>1443.745122554876</v>
      </c>
      <c r="M17" s="42" t="s">
        <v>75</v>
      </c>
      <c r="N17" s="42">
        <f>L17*5.24/100+L17</f>
        <v>1519.3973669767515</v>
      </c>
    </row>
    <row r="18" spans="1:14" ht="20.25" customHeight="1">
      <c r="A18" s="9">
        <v>12</v>
      </c>
      <c r="B18" s="12" t="s">
        <v>61</v>
      </c>
      <c r="C18" s="19" t="s">
        <v>75</v>
      </c>
      <c r="D18" s="19" t="s">
        <v>75</v>
      </c>
      <c r="E18" s="42" t="s">
        <v>75</v>
      </c>
      <c r="F18" s="42">
        <v>10044.706379700034</v>
      </c>
      <c r="G18" s="42" t="s">
        <v>75</v>
      </c>
      <c r="H18" s="42">
        <f>F18*1.062171</f>
        <v>10669.195820032364</v>
      </c>
      <c r="I18" s="42" t="s">
        <v>75</v>
      </c>
      <c r="J18" s="42">
        <f>H18*1.059</f>
        <v>11298.678373414274</v>
      </c>
      <c r="K18" s="42" t="s">
        <v>75</v>
      </c>
      <c r="L18" s="42">
        <f>J18*1.2778</f>
        <v>14437.451225548759</v>
      </c>
      <c r="M18" s="42" t="s">
        <v>75</v>
      </c>
      <c r="N18" s="42">
        <f>L18*5.24/100+L18</f>
        <v>15193.973669767514</v>
      </c>
    </row>
    <row r="19" spans="1:14" ht="20.25" customHeight="1">
      <c r="A19" s="9">
        <v>13</v>
      </c>
      <c r="B19" s="12" t="s">
        <v>62</v>
      </c>
      <c r="C19" s="19" t="s">
        <v>21</v>
      </c>
      <c r="D19" s="171">
        <v>1</v>
      </c>
      <c r="E19" s="42">
        <v>1807.7756204478148</v>
      </c>
      <c r="F19" s="42">
        <v>1807.7756204478148</v>
      </c>
      <c r="G19" s="42">
        <f>E19*1.062171</f>
        <v>1920.166838546676</v>
      </c>
      <c r="H19" s="42">
        <f>G19*D19</f>
        <v>1920.166838546676</v>
      </c>
      <c r="I19" s="42">
        <f>G19*1.059</f>
        <v>2033.4566820209297</v>
      </c>
      <c r="J19" s="42">
        <f>I19*D19</f>
        <v>2033.4566820209297</v>
      </c>
      <c r="K19" s="42">
        <f>I19*1.2778</f>
        <v>2598.350948286344</v>
      </c>
      <c r="L19" s="42">
        <f>K19*D19</f>
        <v>2598.350948286344</v>
      </c>
      <c r="M19" s="42">
        <f t="shared" si="6"/>
        <v>2734.504537976549</v>
      </c>
      <c r="N19" s="42">
        <f t="shared" si="7"/>
        <v>2734.504537976549</v>
      </c>
    </row>
    <row r="20" spans="1:14" ht="20.25" customHeight="1">
      <c r="A20" s="9">
        <v>14</v>
      </c>
      <c r="B20" s="12" t="s">
        <v>238</v>
      </c>
      <c r="C20" s="19" t="s">
        <v>75</v>
      </c>
      <c r="D20" s="19" t="s">
        <v>75</v>
      </c>
      <c r="E20" s="42" t="s">
        <v>75</v>
      </c>
      <c r="F20" s="42">
        <v>1406.2588931580049</v>
      </c>
      <c r="G20" s="42" t="s">
        <v>75</v>
      </c>
      <c r="H20" s="42">
        <f>F20*1.062171</f>
        <v>1493.687414804531</v>
      </c>
      <c r="I20" s="42" t="s">
        <v>75</v>
      </c>
      <c r="J20" s="42">
        <f>H20*1.059</f>
        <v>1581.8149722779983</v>
      </c>
      <c r="K20" s="42" t="s">
        <v>75</v>
      </c>
      <c r="L20" s="42">
        <f>J20*1.2778</f>
        <v>2021.2431715768264</v>
      </c>
      <c r="M20" s="42" t="s">
        <v>75</v>
      </c>
      <c r="N20" s="42">
        <f>L20*5.24/100+L20</f>
        <v>2127.156313767452</v>
      </c>
    </row>
    <row r="21" spans="1:14" ht="20.25" customHeight="1">
      <c r="A21" s="9">
        <v>15</v>
      </c>
      <c r="B21" s="12" t="s">
        <v>239</v>
      </c>
      <c r="C21" s="19" t="s">
        <v>75</v>
      </c>
      <c r="D21" s="19" t="s">
        <v>75</v>
      </c>
      <c r="E21" s="42" t="s">
        <v>75</v>
      </c>
      <c r="F21" s="42">
        <v>602.682382782002</v>
      </c>
      <c r="G21" s="42" t="s">
        <v>75</v>
      </c>
      <c r="H21" s="42">
        <f>F21*1.062171</f>
        <v>640.1517492019419</v>
      </c>
      <c r="I21" s="42" t="s">
        <v>75</v>
      </c>
      <c r="J21" s="42">
        <f>H21*1.059</f>
        <v>677.9207024048565</v>
      </c>
      <c r="K21" s="42" t="s">
        <v>75</v>
      </c>
      <c r="L21" s="42">
        <f>J21*1.2778</f>
        <v>866.2470735329256</v>
      </c>
      <c r="M21" s="42" t="s">
        <v>75</v>
      </c>
      <c r="N21" s="42">
        <f>L21*5.24/100+L21</f>
        <v>911.6384201860509</v>
      </c>
    </row>
    <row r="22" spans="1:14" ht="20.25" customHeight="1">
      <c r="A22" s="9">
        <v>16</v>
      </c>
      <c r="B22" s="12" t="s">
        <v>64</v>
      </c>
      <c r="C22" s="19" t="s">
        <v>75</v>
      </c>
      <c r="D22" s="19" t="s">
        <v>75</v>
      </c>
      <c r="E22" s="42" t="s">
        <v>75</v>
      </c>
      <c r="F22" s="42">
        <v>602.682382782002</v>
      </c>
      <c r="G22" s="42" t="s">
        <v>75</v>
      </c>
      <c r="H22" s="42">
        <f>F22*1.062171</f>
        <v>640.1517492019419</v>
      </c>
      <c r="I22" s="42" t="s">
        <v>75</v>
      </c>
      <c r="J22" s="42">
        <f>H22*1.059</f>
        <v>677.9207024048565</v>
      </c>
      <c r="K22" s="42" t="s">
        <v>75</v>
      </c>
      <c r="L22" s="42">
        <f>J22*1.2778</f>
        <v>866.2470735329256</v>
      </c>
      <c r="M22" s="42" t="s">
        <v>75</v>
      </c>
      <c r="N22" s="42">
        <f>L22*5.24/100+L22</f>
        <v>911.6384201860509</v>
      </c>
    </row>
    <row r="23" spans="1:14" ht="16.5" customHeight="1">
      <c r="A23" s="2"/>
      <c r="B23" s="17" t="s">
        <v>72</v>
      </c>
      <c r="C23" s="19"/>
      <c r="D23" s="19"/>
      <c r="E23" s="41"/>
      <c r="F23" s="50">
        <f>SUM(F7:F22)</f>
        <v>21107.775863769108</v>
      </c>
      <c r="G23" s="4"/>
      <c r="H23" s="50">
        <f>SUM(H7:H22)</f>
        <v>22420.067396995502</v>
      </c>
      <c r="I23" s="4"/>
      <c r="J23" s="50">
        <f>SUM(J7:J22)</f>
        <v>23742.851373418234</v>
      </c>
      <c r="K23" s="4"/>
      <c r="L23" s="50">
        <f>SUM(L7:L22)</f>
        <v>30338.61548495382</v>
      </c>
      <c r="M23" s="4"/>
      <c r="N23" s="50">
        <f>SUM(N7:N22)</f>
        <v>31928.358936365403</v>
      </c>
    </row>
    <row r="24" ht="12.75" customHeight="1"/>
    <row r="25" spans="1:14" ht="37.5" customHeight="1">
      <c r="A25" s="426" t="s">
        <v>243</v>
      </c>
      <c r="B25" s="426"/>
      <c r="C25" s="426"/>
      <c r="D25" s="426"/>
      <c r="E25" s="426"/>
      <c r="F25" s="426"/>
      <c r="G25" s="426"/>
      <c r="H25" s="426"/>
      <c r="I25" s="426"/>
      <c r="J25" s="426"/>
      <c r="K25" s="426"/>
      <c r="L25" s="426"/>
      <c r="M25" s="426"/>
      <c r="N25" s="426"/>
    </row>
    <row r="26" spans="1:4" ht="12.75" customHeight="1">
      <c r="A26" s="62"/>
      <c r="B26" s="62"/>
      <c r="C26" s="62"/>
      <c r="D26" s="62"/>
    </row>
    <row r="27" spans="1:14" ht="12.75" customHeight="1">
      <c r="A27" s="62"/>
      <c r="B27" s="62"/>
      <c r="C27" s="62"/>
      <c r="D27" s="62"/>
      <c r="N27" s="242"/>
    </row>
    <row r="28" spans="1:4" ht="12.75">
      <c r="A28" s="62"/>
      <c r="B28" s="62"/>
      <c r="C28" s="62"/>
      <c r="D28" s="62"/>
    </row>
    <row r="29" spans="1:4" ht="12.75">
      <c r="A29" s="62"/>
      <c r="B29" s="62"/>
      <c r="C29" s="62"/>
      <c r="D29" s="62"/>
    </row>
    <row r="30" spans="1:4" ht="12.75">
      <c r="A30" s="62"/>
      <c r="B30" s="62"/>
      <c r="C30" s="62"/>
      <c r="D30" s="62"/>
    </row>
  </sheetData>
  <sheetProtection/>
  <mergeCells count="12">
    <mergeCell ref="A2:N2"/>
    <mergeCell ref="A3:N3"/>
    <mergeCell ref="D5:D6"/>
    <mergeCell ref="C5:C6"/>
    <mergeCell ref="B5:B6"/>
    <mergeCell ref="A5:A6"/>
    <mergeCell ref="A25:N25"/>
    <mergeCell ref="M5:N5"/>
    <mergeCell ref="K5:L5"/>
    <mergeCell ref="I5:J5"/>
    <mergeCell ref="E5:F5"/>
    <mergeCell ref="G5:H5"/>
  </mergeCells>
  <printOptions/>
  <pageMargins left="0.66" right="0.16" top="0.27" bottom="0.32" header="0.23" footer="0.1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FF00"/>
  </sheetPr>
  <dimension ref="B1:T18"/>
  <sheetViews>
    <sheetView zoomScalePageLayoutView="0" workbookViewId="0" topLeftCell="B1">
      <pane xSplit="2" ySplit="7" topLeftCell="D8" activePane="bottomRight" state="frozen"/>
      <selection pane="topLeft" activeCell="B1" sqref="B1"/>
      <selection pane="topRight" activeCell="D1" sqref="D1"/>
      <selection pane="bottomLeft" activeCell="B6" sqref="B6"/>
      <selection pane="bottomRight" activeCell="V10" sqref="V10"/>
    </sheetView>
  </sheetViews>
  <sheetFormatPr defaultColWidth="9.140625" defaultRowHeight="12.75"/>
  <cols>
    <col min="1" max="1" width="5.7109375" style="0" customWidth="1"/>
    <col min="2" max="2" width="5.57421875" style="0" customWidth="1"/>
    <col min="3" max="3" width="53.7109375" style="0" customWidth="1"/>
    <col min="4" max="4" width="7.00390625" style="0" customWidth="1"/>
    <col min="5" max="5" width="7.28125" style="0" customWidth="1"/>
    <col min="6" max="6" width="0.2890625" style="0" hidden="1" customWidth="1"/>
    <col min="7" max="7" width="12.7109375" style="0" hidden="1" customWidth="1"/>
    <col min="8" max="8" width="12.8515625" style="0" hidden="1" customWidth="1"/>
    <col min="9" max="9" width="12.7109375" style="0" hidden="1" customWidth="1"/>
    <col min="10" max="10" width="12.00390625" style="0" hidden="1" customWidth="1"/>
    <col min="11" max="11" width="12.421875" style="0" hidden="1" customWidth="1"/>
    <col min="12" max="12" width="12.00390625" style="0" hidden="1" customWidth="1"/>
    <col min="13" max="13" width="12.28125" style="0" hidden="1" customWidth="1"/>
    <col min="14" max="14" width="12.00390625" style="0" hidden="1" customWidth="1"/>
    <col min="15" max="15" width="14.421875" style="0" hidden="1" customWidth="1"/>
    <col min="16" max="16" width="14.28125" style="0" hidden="1" customWidth="1"/>
    <col min="17" max="17" width="13.57421875" style="0" hidden="1" customWidth="1"/>
    <col min="18" max="18" width="17.8515625" style="0" customWidth="1"/>
    <col min="19" max="20" width="17.28125" style="0" customWidth="1"/>
  </cols>
  <sheetData>
    <row r="1" spans="6:8" ht="12.75">
      <c r="F1" s="363" t="s">
        <v>382</v>
      </c>
      <c r="G1" s="363"/>
      <c r="H1" s="363"/>
    </row>
    <row r="2" spans="2:20" ht="15" customHeight="1">
      <c r="B2" s="356" t="s">
        <v>202</v>
      </c>
      <c r="C2" s="356"/>
      <c r="D2" s="356"/>
      <c r="E2" s="356"/>
      <c r="F2" s="356"/>
      <c r="G2" s="356"/>
      <c r="H2" s="356"/>
      <c r="I2" s="356"/>
      <c r="J2" s="356"/>
      <c r="K2" s="356"/>
      <c r="L2" s="356"/>
      <c r="M2" s="356"/>
      <c r="N2" s="356"/>
      <c r="O2" s="356"/>
      <c r="P2" s="356"/>
      <c r="Q2" s="356"/>
      <c r="R2" s="356"/>
      <c r="S2" s="356"/>
      <c r="T2" s="356"/>
    </row>
    <row r="3" spans="2:8" ht="15" customHeight="1">
      <c r="B3" s="203"/>
      <c r="C3" s="67"/>
      <c r="D3" s="67"/>
      <c r="E3" s="67"/>
      <c r="F3" s="26"/>
      <c r="G3" s="26"/>
      <c r="H3" s="26"/>
    </row>
    <row r="4" spans="2:20" ht="15" customHeight="1">
      <c r="B4" s="419" t="s">
        <v>446</v>
      </c>
      <c r="C4" s="419"/>
      <c r="D4" s="419"/>
      <c r="E4" s="419"/>
      <c r="F4" s="419"/>
      <c r="G4" s="419"/>
      <c r="H4" s="419"/>
      <c r="I4" s="419"/>
      <c r="J4" s="419"/>
      <c r="K4" s="419"/>
      <c r="L4" s="419"/>
      <c r="M4" s="419"/>
      <c r="N4" s="419"/>
      <c r="O4" s="419"/>
      <c r="P4" s="419"/>
      <c r="Q4" s="419"/>
      <c r="R4" s="419"/>
      <c r="S4" s="419"/>
      <c r="T4" s="419"/>
    </row>
    <row r="5" spans="3:8" ht="21" customHeight="1">
      <c r="C5" s="199"/>
      <c r="D5" s="199"/>
      <c r="E5" s="199"/>
      <c r="F5" s="200"/>
      <c r="G5" s="200"/>
      <c r="H5" s="201"/>
    </row>
    <row r="6" spans="2:20" ht="51" customHeight="1">
      <c r="B6" s="360" t="s">
        <v>0</v>
      </c>
      <c r="C6" s="360" t="s">
        <v>1</v>
      </c>
      <c r="D6" s="360" t="s">
        <v>2</v>
      </c>
      <c r="E6" s="360" t="s">
        <v>73</v>
      </c>
      <c r="F6" s="353" t="s">
        <v>387</v>
      </c>
      <c r="G6" s="354"/>
      <c r="H6" s="355"/>
      <c r="I6" s="353" t="s">
        <v>388</v>
      </c>
      <c r="J6" s="354"/>
      <c r="K6" s="355"/>
      <c r="L6" s="353" t="s">
        <v>451</v>
      </c>
      <c r="M6" s="354"/>
      <c r="N6" s="355"/>
      <c r="O6" s="317" t="s">
        <v>469</v>
      </c>
      <c r="P6" s="318"/>
      <c r="Q6" s="319"/>
      <c r="R6" s="397" t="s">
        <v>470</v>
      </c>
      <c r="S6" s="407"/>
      <c r="T6" s="398"/>
    </row>
    <row r="7" spans="2:20" ht="76.5">
      <c r="B7" s="361"/>
      <c r="C7" s="361"/>
      <c r="D7" s="361"/>
      <c r="E7" s="361"/>
      <c r="F7" s="14" t="s">
        <v>90</v>
      </c>
      <c r="G7" s="14" t="s">
        <v>91</v>
      </c>
      <c r="H7" s="9" t="s">
        <v>92</v>
      </c>
      <c r="I7" s="9" t="s">
        <v>90</v>
      </c>
      <c r="J7" s="9" t="s">
        <v>91</v>
      </c>
      <c r="K7" s="9" t="s">
        <v>92</v>
      </c>
      <c r="L7" s="9" t="s">
        <v>90</v>
      </c>
      <c r="M7" s="9" t="s">
        <v>91</v>
      </c>
      <c r="N7" s="9" t="s">
        <v>92</v>
      </c>
      <c r="O7" s="9" t="s">
        <v>90</v>
      </c>
      <c r="P7" s="9" t="s">
        <v>91</v>
      </c>
      <c r="Q7" s="9" t="s">
        <v>92</v>
      </c>
      <c r="R7" s="9" t="s">
        <v>90</v>
      </c>
      <c r="S7" s="9" t="s">
        <v>91</v>
      </c>
      <c r="T7" s="9" t="s">
        <v>92</v>
      </c>
    </row>
    <row r="8" spans="2:20" ht="20.25" customHeight="1">
      <c r="B8" s="9">
        <v>1</v>
      </c>
      <c r="C8" s="10" t="s">
        <v>244</v>
      </c>
      <c r="D8" s="8" t="s">
        <v>21</v>
      </c>
      <c r="E8" s="24">
        <v>1</v>
      </c>
      <c r="F8" s="18">
        <v>25799.03353289682</v>
      </c>
      <c r="G8" s="18">
        <v>32248.19817973299</v>
      </c>
      <c r="H8" s="18">
        <v>38697.36282656916</v>
      </c>
      <c r="I8" s="18">
        <v>27402.98524667055</v>
      </c>
      <c r="J8" s="18">
        <v>34253.10090876517</v>
      </c>
      <c r="K8" s="18">
        <v>41103.21657085979</v>
      </c>
      <c r="L8" s="18">
        <f aca="true" t="shared" si="0" ref="L8:N10">I8*1.059</f>
        <v>29019.76137622411</v>
      </c>
      <c r="M8" s="18">
        <f t="shared" si="0"/>
        <v>36274.03386238231</v>
      </c>
      <c r="N8" s="18">
        <f t="shared" si="0"/>
        <v>43528.306348540515</v>
      </c>
      <c r="O8" s="18">
        <f aca="true" t="shared" si="1" ref="O8:Q10">L8*1.2778</f>
        <v>37081.45108653917</v>
      </c>
      <c r="P8" s="18">
        <f t="shared" si="1"/>
        <v>46350.96046935212</v>
      </c>
      <c r="Q8" s="18">
        <f t="shared" si="1"/>
        <v>55620.46985216507</v>
      </c>
      <c r="R8" s="42">
        <f>O8*5.24/100+O8</f>
        <v>39024.51912347382</v>
      </c>
      <c r="S8" s="42">
        <f aca="true" t="shared" si="2" ref="S8:T10">P8*5.24/100+P8</f>
        <v>48779.750797946166</v>
      </c>
      <c r="T8" s="42">
        <f t="shared" si="2"/>
        <v>58534.982472418524</v>
      </c>
    </row>
    <row r="9" spans="2:20" ht="22.5" customHeight="1">
      <c r="B9" s="9">
        <v>2</v>
      </c>
      <c r="C9" s="10" t="s">
        <v>93</v>
      </c>
      <c r="D9" s="8" t="s">
        <v>21</v>
      </c>
      <c r="E9" s="24">
        <v>1</v>
      </c>
      <c r="F9" s="18">
        <v>5159.56921202415</v>
      </c>
      <c r="G9" s="18">
        <v>6449.16464683617</v>
      </c>
      <c r="H9" s="18">
        <v>7739.94755442426</v>
      </c>
      <c r="I9" s="18">
        <v>5480.344789504903</v>
      </c>
      <c r="J9" s="18">
        <v>6850.115662094621</v>
      </c>
      <c r="K9" s="18">
        <v>8221.14783383037</v>
      </c>
      <c r="L9" s="18">
        <f t="shared" si="0"/>
        <v>5803.685132085692</v>
      </c>
      <c r="M9" s="18">
        <f t="shared" si="0"/>
        <v>7254.272486158204</v>
      </c>
      <c r="N9" s="18">
        <f t="shared" si="0"/>
        <v>8706.195556026361</v>
      </c>
      <c r="O9" s="18">
        <f t="shared" si="1"/>
        <v>7415.948861779098</v>
      </c>
      <c r="P9" s="18">
        <f t="shared" si="1"/>
        <v>9269.509382812954</v>
      </c>
      <c r="Q9" s="18">
        <f t="shared" si="1"/>
        <v>11124.776681490484</v>
      </c>
      <c r="R9" s="42">
        <f>O9*5.24/100+O9</f>
        <v>7804.544582136322</v>
      </c>
      <c r="S9" s="42">
        <f t="shared" si="2"/>
        <v>9755.231674472352</v>
      </c>
      <c r="T9" s="42">
        <f t="shared" si="2"/>
        <v>11707.714979600585</v>
      </c>
    </row>
    <row r="10" spans="2:20" ht="32.25" customHeight="1">
      <c r="B10" s="9">
        <v>3</v>
      </c>
      <c r="C10" s="10" t="s">
        <v>245</v>
      </c>
      <c r="D10" s="8" t="s">
        <v>75</v>
      </c>
      <c r="E10" s="18" t="s">
        <v>75</v>
      </c>
      <c r="F10" s="18">
        <v>10061.45683164111</v>
      </c>
      <c r="G10" s="18">
        <v>10061.45683164111</v>
      </c>
      <c r="H10" s="18">
        <v>10319.1384240483</v>
      </c>
      <c r="I10" s="18">
        <v>10686.987664321068</v>
      </c>
      <c r="J10" s="18">
        <v>10686.987664321068</v>
      </c>
      <c r="K10" s="18">
        <v>10960.689579009806</v>
      </c>
      <c r="L10" s="18">
        <f t="shared" si="0"/>
        <v>11317.519936516012</v>
      </c>
      <c r="M10" s="18">
        <f t="shared" si="0"/>
        <v>11317.519936516012</v>
      </c>
      <c r="N10" s="18">
        <f t="shared" si="0"/>
        <v>11607.370264171384</v>
      </c>
      <c r="O10" s="18">
        <f t="shared" si="1"/>
        <v>14461.52697488016</v>
      </c>
      <c r="P10" s="18">
        <f t="shared" si="1"/>
        <v>14461.52697488016</v>
      </c>
      <c r="Q10" s="18">
        <f t="shared" si="1"/>
        <v>14831.897723558195</v>
      </c>
      <c r="R10" s="42">
        <f>O10*5.24/100+O10</f>
        <v>15219.31098836388</v>
      </c>
      <c r="S10" s="42">
        <f t="shared" si="2"/>
        <v>15219.31098836388</v>
      </c>
      <c r="T10" s="42">
        <f t="shared" si="2"/>
        <v>15609.089164272644</v>
      </c>
    </row>
    <row r="11" spans="2:20" s="21" customFormat="1" ht="23.25" customHeight="1">
      <c r="B11" s="9"/>
      <c r="C11" s="14" t="s">
        <v>72</v>
      </c>
      <c r="D11" s="9"/>
      <c r="E11" s="20"/>
      <c r="F11" s="20">
        <f aca="true" t="shared" si="3" ref="F11:K11">SUM(F8:F10)</f>
        <v>41020.05957656208</v>
      </c>
      <c r="G11" s="20">
        <f t="shared" si="3"/>
        <v>48758.81965821027</v>
      </c>
      <c r="H11" s="20">
        <f t="shared" si="3"/>
        <v>56756.44880504172</v>
      </c>
      <c r="I11" s="20">
        <f t="shared" si="3"/>
        <v>43570.31770049652</v>
      </c>
      <c r="J11" s="20">
        <f t="shared" si="3"/>
        <v>51790.204235180856</v>
      </c>
      <c r="K11" s="20">
        <f t="shared" si="3"/>
        <v>60285.05398369997</v>
      </c>
      <c r="L11" s="20">
        <f aca="true" t="shared" si="4" ref="L11:Q11">SUM(L8:L10)</f>
        <v>46140.96644482581</v>
      </c>
      <c r="M11" s="20">
        <f t="shared" si="4"/>
        <v>54845.82628505652</v>
      </c>
      <c r="N11" s="20">
        <f t="shared" si="4"/>
        <v>63841.87216873826</v>
      </c>
      <c r="O11" s="20">
        <f t="shared" si="4"/>
        <v>58958.92692319843</v>
      </c>
      <c r="P11" s="20">
        <f t="shared" si="4"/>
        <v>70081.99682704524</v>
      </c>
      <c r="Q11" s="20">
        <f t="shared" si="4"/>
        <v>81577.14425721376</v>
      </c>
      <c r="R11" s="50">
        <f>SUM(R8:R10)</f>
        <v>62048.37469397403</v>
      </c>
      <c r="S11" s="50">
        <f>SUM(S8:S10)</f>
        <v>73754.2934607824</v>
      </c>
      <c r="T11" s="50">
        <f>SUM(T8:T10)</f>
        <v>85851.78661629176</v>
      </c>
    </row>
    <row r="13" spans="2:8" ht="15.75" customHeight="1">
      <c r="B13" s="35"/>
      <c r="C13" s="35"/>
      <c r="D13" s="35"/>
      <c r="E13" s="35"/>
      <c r="F13" s="35"/>
      <c r="G13" s="35"/>
      <c r="H13" s="35"/>
    </row>
    <row r="14" spans="2:8" ht="12.75">
      <c r="B14" s="35"/>
      <c r="C14" s="35"/>
      <c r="D14" s="35"/>
      <c r="E14" s="35"/>
      <c r="F14" s="35"/>
      <c r="G14" s="35"/>
      <c r="H14" s="35"/>
    </row>
    <row r="15" spans="2:8" ht="12.75">
      <c r="B15" s="35"/>
      <c r="C15" s="35"/>
      <c r="D15" s="35"/>
      <c r="E15" s="35"/>
      <c r="F15" s="35"/>
      <c r="G15" s="35"/>
      <c r="H15" s="35"/>
    </row>
    <row r="16" spans="2:8" ht="12.75">
      <c r="B16" s="35"/>
      <c r="C16" s="35"/>
      <c r="D16" s="35"/>
      <c r="E16" s="35"/>
      <c r="F16" s="35"/>
      <c r="G16" s="35"/>
      <c r="H16" s="35"/>
    </row>
    <row r="17" spans="2:8" ht="12.75">
      <c r="B17" s="35"/>
      <c r="C17" s="35"/>
      <c r="D17" s="35"/>
      <c r="E17" s="35"/>
      <c r="F17" s="35"/>
      <c r="G17" s="35"/>
      <c r="H17" s="35"/>
    </row>
    <row r="18" spans="2:8" ht="12.75">
      <c r="B18" s="35"/>
      <c r="C18" s="35"/>
      <c r="D18" s="35"/>
      <c r="E18" s="35"/>
      <c r="F18" s="35"/>
      <c r="G18" s="35"/>
      <c r="H18" s="35"/>
    </row>
  </sheetData>
  <sheetProtection/>
  <mergeCells count="12">
    <mergeCell ref="L6:N6"/>
    <mergeCell ref="I6:K6"/>
    <mergeCell ref="F1:H1"/>
    <mergeCell ref="B2:T2"/>
    <mergeCell ref="B4:T4"/>
    <mergeCell ref="B6:B7"/>
    <mergeCell ref="C6:C7"/>
    <mergeCell ref="D6:D7"/>
    <mergeCell ref="E6:E7"/>
    <mergeCell ref="F6:H6"/>
    <mergeCell ref="R6:T6"/>
    <mergeCell ref="O6:Q6"/>
  </mergeCells>
  <printOptions/>
  <pageMargins left="0.5118110236220472" right="0.15748031496062992" top="1.1811023622047245" bottom="0.6299212598425197" header="0.5118110236220472" footer="0.15748031496062992"/>
  <pageSetup horizontalDpi="600" verticalDpi="600" orientation="landscape" paperSize="9" r:id="rId1"/>
  <headerFooter alignWithMargins="0">
    <oddFooter>&amp;L&amp;8&amp;Z&amp;F</oddFooter>
  </headerFooter>
</worksheet>
</file>

<file path=xl/worksheets/sheet12.xml><?xml version="1.0" encoding="utf-8"?>
<worksheet xmlns="http://schemas.openxmlformats.org/spreadsheetml/2006/main" xmlns:r="http://schemas.openxmlformats.org/officeDocument/2006/relationships">
  <sheetPr>
    <tabColor rgb="FF00FF00"/>
  </sheetPr>
  <dimension ref="B2:O24"/>
  <sheetViews>
    <sheetView zoomScalePageLayoutView="0" workbookViewId="0" topLeftCell="B2">
      <pane xSplit="2" ySplit="5" topLeftCell="D19" activePane="bottomRight" state="frozen"/>
      <selection pane="topLeft" activeCell="B2" sqref="B2"/>
      <selection pane="topRight" activeCell="D2" sqref="D2"/>
      <selection pane="bottomLeft" activeCell="B7" sqref="B7"/>
      <selection pane="bottomRight" activeCell="O26" sqref="O26"/>
    </sheetView>
  </sheetViews>
  <sheetFormatPr defaultColWidth="9.140625" defaultRowHeight="12.75"/>
  <cols>
    <col min="1" max="1" width="5.421875" style="0" customWidth="1"/>
    <col min="2" max="2" width="6.28125" style="0" customWidth="1"/>
    <col min="3" max="3" width="65.7109375" style="0" customWidth="1"/>
    <col min="5" max="5" width="10.28125" style="0" customWidth="1"/>
    <col min="6" max="6" width="11.8515625" style="0" hidden="1" customWidth="1"/>
    <col min="7" max="7" width="8.57421875" style="0" hidden="1" customWidth="1"/>
    <col min="8" max="9" width="10.8515625" style="0" hidden="1" customWidth="1"/>
    <col min="10" max="10" width="9.421875" style="0" hidden="1" customWidth="1"/>
    <col min="11" max="11" width="12.140625" style="0" hidden="1" customWidth="1"/>
    <col min="12" max="12" width="9.421875" style="0" hidden="1" customWidth="1"/>
    <col min="13" max="13" width="12.140625" style="0" hidden="1" customWidth="1"/>
    <col min="14" max="14" width="16.421875" style="0" customWidth="1"/>
    <col min="15" max="15" width="17.7109375" style="0" customWidth="1"/>
  </cols>
  <sheetData>
    <row r="2" spans="7:9" ht="12.75">
      <c r="G2" s="363" t="s">
        <v>449</v>
      </c>
      <c r="H2" s="363"/>
      <c r="I2" s="363"/>
    </row>
    <row r="3" spans="2:15" ht="25.5" customHeight="1">
      <c r="B3" s="356" t="s">
        <v>203</v>
      </c>
      <c r="C3" s="356"/>
      <c r="D3" s="356"/>
      <c r="E3" s="356"/>
      <c r="F3" s="356"/>
      <c r="G3" s="356"/>
      <c r="H3" s="356"/>
      <c r="I3" s="356"/>
      <c r="J3" s="356"/>
      <c r="K3" s="356"/>
      <c r="L3" s="356"/>
      <c r="M3" s="356"/>
      <c r="N3" s="356"/>
      <c r="O3" s="356"/>
    </row>
    <row r="4" spans="2:15" ht="21.75" customHeight="1">
      <c r="B4" s="357" t="s">
        <v>486</v>
      </c>
      <c r="C4" s="357"/>
      <c r="D4" s="357"/>
      <c r="E4" s="357"/>
      <c r="F4" s="357"/>
      <c r="G4" s="357"/>
      <c r="H4" s="357"/>
      <c r="I4" s="357"/>
      <c r="J4" s="357"/>
      <c r="K4" s="357"/>
      <c r="L4" s="357"/>
      <c r="M4" s="357"/>
      <c r="N4" s="357"/>
      <c r="O4" s="357"/>
    </row>
    <row r="5" spans="2:15" ht="34.5" customHeight="1">
      <c r="B5" s="358" t="s">
        <v>0</v>
      </c>
      <c r="C5" s="358" t="s">
        <v>1</v>
      </c>
      <c r="D5" s="358" t="s">
        <v>2</v>
      </c>
      <c r="E5" s="358" t="s">
        <v>73</v>
      </c>
      <c r="F5" s="358" t="s">
        <v>369</v>
      </c>
      <c r="G5" s="427"/>
      <c r="H5" s="358" t="s">
        <v>382</v>
      </c>
      <c r="I5" s="427"/>
      <c r="J5" s="358" t="s">
        <v>449</v>
      </c>
      <c r="K5" s="427"/>
      <c r="L5" s="375" t="s">
        <v>469</v>
      </c>
      <c r="M5" s="375"/>
      <c r="N5" s="375" t="s">
        <v>470</v>
      </c>
      <c r="O5" s="375"/>
    </row>
    <row r="6" spans="2:15" ht="12.75">
      <c r="B6" s="358"/>
      <c r="C6" s="358"/>
      <c r="D6" s="358"/>
      <c r="E6" s="358"/>
      <c r="F6" s="1" t="s">
        <v>77</v>
      </c>
      <c r="G6" s="1" t="s">
        <v>81</v>
      </c>
      <c r="H6" s="1" t="s">
        <v>77</v>
      </c>
      <c r="I6" s="1" t="s">
        <v>81</v>
      </c>
      <c r="J6" s="1" t="s">
        <v>77</v>
      </c>
      <c r="K6" s="1" t="s">
        <v>81</v>
      </c>
      <c r="L6" s="1" t="s">
        <v>77</v>
      </c>
      <c r="M6" s="1" t="s">
        <v>81</v>
      </c>
      <c r="N6" s="1" t="s">
        <v>77</v>
      </c>
      <c r="O6" s="1" t="s">
        <v>81</v>
      </c>
    </row>
    <row r="7" spans="2:15" ht="13.5" customHeight="1">
      <c r="B7" s="9">
        <v>1</v>
      </c>
      <c r="C7" s="10" t="s">
        <v>8</v>
      </c>
      <c r="D7" s="8" t="s">
        <v>21</v>
      </c>
      <c r="E7" s="8">
        <v>2</v>
      </c>
      <c r="F7" s="18">
        <v>241.69989481038536</v>
      </c>
      <c r="G7" s="18">
        <v>483.3997896207707</v>
      </c>
      <c r="H7" s="18">
        <f>F7*1.062171</f>
        <v>256.7266189706418</v>
      </c>
      <c r="I7" s="18">
        <v>513.4532379412836</v>
      </c>
      <c r="J7" s="18">
        <f aca="true" t="shared" si="0" ref="J7:J13">H7*1.059</f>
        <v>271.8734894899097</v>
      </c>
      <c r="K7" s="18">
        <f>J7*E7</f>
        <v>543.7469789798193</v>
      </c>
      <c r="L7" s="18">
        <f>J7*1.2778</f>
        <v>347.3999448702066</v>
      </c>
      <c r="M7" s="18">
        <f>L7*E7</f>
        <v>694.7998897404132</v>
      </c>
      <c r="N7" s="243">
        <f>L7*1.0524</f>
        <v>365.6037019814054</v>
      </c>
      <c r="O7" s="243">
        <f>N7*E7</f>
        <v>731.2074039628108</v>
      </c>
    </row>
    <row r="8" spans="2:15" ht="18.75" customHeight="1">
      <c r="B8" s="9">
        <f>B7+1</f>
        <v>2</v>
      </c>
      <c r="C8" s="10" t="s">
        <v>28</v>
      </c>
      <c r="D8" s="8" t="s">
        <v>21</v>
      </c>
      <c r="E8" s="8">
        <v>6</v>
      </c>
      <c r="F8" s="18">
        <v>100.70828950432723</v>
      </c>
      <c r="G8" s="18">
        <v>604.2497370259633</v>
      </c>
      <c r="H8" s="18">
        <f aca="true" t="shared" si="1" ref="H8:H13">F8*1.062171</f>
        <v>106.96942457110075</v>
      </c>
      <c r="I8" s="18">
        <v>641.8165474266045</v>
      </c>
      <c r="J8" s="18">
        <f t="shared" si="0"/>
        <v>113.28062062079569</v>
      </c>
      <c r="K8" s="18">
        <f aca="true" t="shared" si="2" ref="K8:K13">J8*E8</f>
        <v>679.6837237247742</v>
      </c>
      <c r="L8" s="18">
        <f aca="true" t="shared" si="3" ref="L8:L13">J8*1.2778</f>
        <v>144.74997702925273</v>
      </c>
      <c r="M8" s="18">
        <f aca="true" t="shared" si="4" ref="M8:M13">L8*E8</f>
        <v>868.4998621755165</v>
      </c>
      <c r="N8" s="243">
        <f aca="true" t="shared" si="5" ref="N8:N13">L8*1.0524</f>
        <v>152.33487582558558</v>
      </c>
      <c r="O8" s="243">
        <f aca="true" t="shared" si="6" ref="O8:O13">N8*E8</f>
        <v>914.0092549535135</v>
      </c>
    </row>
    <row r="9" spans="2:15" ht="17.25" customHeight="1">
      <c r="B9" s="9">
        <f aca="true" t="shared" si="7" ref="B9:B15">B8+1</f>
        <v>3</v>
      </c>
      <c r="C9" s="10" t="s">
        <v>29</v>
      </c>
      <c r="D9" s="8" t="s">
        <v>21</v>
      </c>
      <c r="E9" s="8">
        <v>2</v>
      </c>
      <c r="F9" s="18">
        <v>277.407830789626</v>
      </c>
      <c r="G9" s="18">
        <v>554.815661579252</v>
      </c>
      <c r="H9" s="18">
        <f t="shared" si="1"/>
        <v>294.6545530376479</v>
      </c>
      <c r="I9" s="18">
        <v>589.3091060752957</v>
      </c>
      <c r="J9" s="18">
        <f t="shared" si="0"/>
        <v>312.0391716668691</v>
      </c>
      <c r="K9" s="18">
        <f t="shared" si="2"/>
        <v>624.0783433337382</v>
      </c>
      <c r="L9" s="18">
        <f t="shared" si="3"/>
        <v>398.72365355592535</v>
      </c>
      <c r="M9" s="18">
        <f t="shared" si="4"/>
        <v>797.4473071118507</v>
      </c>
      <c r="N9" s="243">
        <f t="shared" si="5"/>
        <v>419.61677300225585</v>
      </c>
      <c r="O9" s="243">
        <f t="shared" si="6"/>
        <v>839.2335460045117</v>
      </c>
    </row>
    <row r="10" spans="2:15" ht="15.75" customHeight="1">
      <c r="B10" s="9">
        <f t="shared" si="7"/>
        <v>4</v>
      </c>
      <c r="C10" s="10" t="s">
        <v>94</v>
      </c>
      <c r="D10" s="8" t="s">
        <v>21</v>
      </c>
      <c r="E10" s="8">
        <v>6</v>
      </c>
      <c r="F10" s="18">
        <v>277.407830789626</v>
      </c>
      <c r="G10" s="18">
        <v>1664.446984737756</v>
      </c>
      <c r="H10" s="18">
        <f t="shared" si="1"/>
        <v>294.6545530376479</v>
      </c>
      <c r="I10" s="18">
        <v>1767.9273182258871</v>
      </c>
      <c r="J10" s="18">
        <f t="shared" si="0"/>
        <v>312.0391716668691</v>
      </c>
      <c r="K10" s="18">
        <f t="shared" si="2"/>
        <v>1872.2350300012145</v>
      </c>
      <c r="L10" s="18">
        <f t="shared" si="3"/>
        <v>398.72365355592535</v>
      </c>
      <c r="M10" s="18">
        <f t="shared" si="4"/>
        <v>2392.341921335552</v>
      </c>
      <c r="N10" s="42">
        <f t="shared" si="5"/>
        <v>419.61677300225585</v>
      </c>
      <c r="O10" s="42">
        <f t="shared" si="6"/>
        <v>2517.7006380135354</v>
      </c>
    </row>
    <row r="11" spans="2:15" ht="17.25" customHeight="1">
      <c r="B11" s="9">
        <f t="shared" si="7"/>
        <v>5</v>
      </c>
      <c r="C11" s="10" t="s">
        <v>59</v>
      </c>
      <c r="D11" s="8" t="s">
        <v>21</v>
      </c>
      <c r="E11" s="8">
        <v>2</v>
      </c>
      <c r="F11" s="18">
        <v>739.7542154390028</v>
      </c>
      <c r="G11" s="18">
        <v>1479.5084308780056</v>
      </c>
      <c r="H11" s="18">
        <f t="shared" si="1"/>
        <v>785.7454747670611</v>
      </c>
      <c r="I11" s="18">
        <v>1571.4909495341221</v>
      </c>
      <c r="J11" s="18">
        <f t="shared" si="0"/>
        <v>832.1044577783176</v>
      </c>
      <c r="K11" s="18">
        <f t="shared" si="2"/>
        <v>1664.2089155566352</v>
      </c>
      <c r="L11" s="18">
        <f t="shared" si="3"/>
        <v>1063.2630761491343</v>
      </c>
      <c r="M11" s="18">
        <f t="shared" si="4"/>
        <v>2126.5261522982687</v>
      </c>
      <c r="N11" s="42">
        <f t="shared" si="5"/>
        <v>1118.978061339349</v>
      </c>
      <c r="O11" s="42">
        <f t="shared" si="6"/>
        <v>2237.956122678698</v>
      </c>
    </row>
    <row r="12" spans="2:15" s="59" customFormat="1" ht="15.75" customHeight="1">
      <c r="B12" s="16">
        <f t="shared" si="7"/>
        <v>6</v>
      </c>
      <c r="C12" s="12" t="s">
        <v>30</v>
      </c>
      <c r="D12" s="8" t="s">
        <v>466</v>
      </c>
      <c r="E12" s="8">
        <v>35</v>
      </c>
      <c r="F12" s="18">
        <v>14.795084308780055</v>
      </c>
      <c r="G12" s="18">
        <v>517.8279508073019</v>
      </c>
      <c r="H12" s="18">
        <f t="shared" si="1"/>
        <v>15.71490949534122</v>
      </c>
      <c r="I12" s="19">
        <v>550.0218323369427</v>
      </c>
      <c r="J12" s="19">
        <f>H12*1.059</f>
        <v>16.64208915556635</v>
      </c>
      <c r="K12" s="19">
        <f>J12*E12</f>
        <v>582.4731204448223</v>
      </c>
      <c r="L12" s="18">
        <f t="shared" si="3"/>
        <v>21.265261522982684</v>
      </c>
      <c r="M12" s="18">
        <f t="shared" si="4"/>
        <v>744.284153304394</v>
      </c>
      <c r="N12" s="42">
        <f t="shared" si="5"/>
        <v>22.379561226786976</v>
      </c>
      <c r="O12" s="42">
        <f t="shared" si="6"/>
        <v>783.2846429375442</v>
      </c>
    </row>
    <row r="13" spans="2:15" ht="30.75" customHeight="1">
      <c r="B13" s="9">
        <f t="shared" si="7"/>
        <v>7</v>
      </c>
      <c r="C13" s="10" t="s">
        <v>246</v>
      </c>
      <c r="D13" s="8" t="s">
        <v>21</v>
      </c>
      <c r="E13" s="8">
        <v>3</v>
      </c>
      <c r="F13" s="18">
        <v>554.815661579252</v>
      </c>
      <c r="G13" s="18">
        <v>1664.446984737756</v>
      </c>
      <c r="H13" s="18">
        <f t="shared" si="1"/>
        <v>589.3091060752957</v>
      </c>
      <c r="I13" s="18">
        <v>1767.9273182258871</v>
      </c>
      <c r="J13" s="18">
        <f t="shared" si="0"/>
        <v>624.0783433337382</v>
      </c>
      <c r="K13" s="18">
        <f t="shared" si="2"/>
        <v>1872.2350300012145</v>
      </c>
      <c r="L13" s="18">
        <f t="shared" si="3"/>
        <v>797.4473071118507</v>
      </c>
      <c r="M13" s="18">
        <f t="shared" si="4"/>
        <v>2392.341921335552</v>
      </c>
      <c r="N13" s="42">
        <f t="shared" si="5"/>
        <v>839.2335460045117</v>
      </c>
      <c r="O13" s="42">
        <f t="shared" si="6"/>
        <v>2517.7006380135354</v>
      </c>
    </row>
    <row r="14" spans="2:15" ht="17.25" customHeight="1">
      <c r="B14" s="9">
        <f t="shared" si="7"/>
        <v>8</v>
      </c>
      <c r="C14" s="10" t="s">
        <v>123</v>
      </c>
      <c r="D14" s="8" t="s">
        <v>33</v>
      </c>
      <c r="E14" s="8" t="s">
        <v>33</v>
      </c>
      <c r="F14" s="8" t="s">
        <v>33</v>
      </c>
      <c r="G14" s="18">
        <v>1387.0391539481302</v>
      </c>
      <c r="H14" s="8" t="s">
        <v>33</v>
      </c>
      <c r="I14" s="18">
        <v>1473.2727651882394</v>
      </c>
      <c r="J14" s="8" t="s">
        <v>33</v>
      </c>
      <c r="K14" s="18">
        <f>I14*1.059</f>
        <v>1560.1958583343455</v>
      </c>
      <c r="L14" s="8" t="s">
        <v>33</v>
      </c>
      <c r="M14" s="18">
        <f>K14*1.2778</f>
        <v>1993.6182677796269</v>
      </c>
      <c r="N14" s="8" t="s">
        <v>33</v>
      </c>
      <c r="O14" s="42">
        <f>M14*5.24/100+M14</f>
        <v>2098.083865011279</v>
      </c>
    </row>
    <row r="15" spans="2:15" s="189" customFormat="1" ht="18.75" customHeight="1">
      <c r="B15" s="9">
        <f t="shared" si="7"/>
        <v>9</v>
      </c>
      <c r="C15" s="54" t="s">
        <v>31</v>
      </c>
      <c r="D15" s="53" t="s">
        <v>21</v>
      </c>
      <c r="E15" s="53">
        <v>11</v>
      </c>
      <c r="F15" s="53" t="s">
        <v>33</v>
      </c>
      <c r="G15" s="265">
        <v>110.9631323158504</v>
      </c>
      <c r="H15" s="53" t="s">
        <v>33</v>
      </c>
      <c r="I15" s="265">
        <v>117.86182121505914</v>
      </c>
      <c r="J15" s="53" t="s">
        <v>33</v>
      </c>
      <c r="K15" s="265">
        <f>I15*1.059</f>
        <v>124.81566866674763</v>
      </c>
      <c r="L15" s="53">
        <v>14.5</v>
      </c>
      <c r="M15" s="265">
        <f>K15*1.2778</f>
        <v>159.4894614223701</v>
      </c>
      <c r="N15" s="53">
        <v>15.26</v>
      </c>
      <c r="O15" s="109">
        <f>M15*5.24/100+M15</f>
        <v>167.8467092009023</v>
      </c>
    </row>
    <row r="16" spans="2:15" ht="21.75" customHeight="1">
      <c r="B16" s="9">
        <v>10</v>
      </c>
      <c r="C16" s="10" t="s">
        <v>247</v>
      </c>
      <c r="D16" s="8" t="s">
        <v>21</v>
      </c>
      <c r="E16" s="8">
        <v>1</v>
      </c>
      <c r="F16" s="18">
        <v>2014.1657900865448</v>
      </c>
      <c r="G16" s="18">
        <v>2014.1657900865448</v>
      </c>
      <c r="H16" s="18">
        <f>F16*1.062171</f>
        <v>2139.3884914220152</v>
      </c>
      <c r="I16" s="18">
        <v>2139.3884914220152</v>
      </c>
      <c r="J16" s="18">
        <f>H16*1.059</f>
        <v>2265.612412415914</v>
      </c>
      <c r="K16" s="18">
        <f>J16*E16</f>
        <v>2265.612412415914</v>
      </c>
      <c r="L16" s="18">
        <f>J16*1.2778</f>
        <v>2894.999540585055</v>
      </c>
      <c r="M16" s="18">
        <f>L16*E16</f>
        <v>2894.999540585055</v>
      </c>
      <c r="N16" s="42">
        <f>L16*1.0524</f>
        <v>3046.697516511712</v>
      </c>
      <c r="O16" s="42">
        <f>N16*E16</f>
        <v>3046.697516511712</v>
      </c>
    </row>
    <row r="17" spans="2:15" ht="18.75" customHeight="1">
      <c r="B17" s="9">
        <v>11</v>
      </c>
      <c r="C17" s="10" t="s">
        <v>127</v>
      </c>
      <c r="D17" s="8" t="s">
        <v>21</v>
      </c>
      <c r="E17" s="8">
        <v>1</v>
      </c>
      <c r="F17" s="18">
        <v>1409.9160530605814</v>
      </c>
      <c r="G17" s="18">
        <v>1409.9160530605814</v>
      </c>
      <c r="H17" s="18">
        <f>F17*1.062171</f>
        <v>1497.5719439954107</v>
      </c>
      <c r="I17" s="18">
        <v>1497.5719439954107</v>
      </c>
      <c r="J17" s="18">
        <f>H17*1.059</f>
        <v>1585.9286886911398</v>
      </c>
      <c r="K17" s="18">
        <f>J17*E17</f>
        <v>1585.9286886911398</v>
      </c>
      <c r="L17" s="18">
        <f>J17*1.2778</f>
        <v>2026.4996784095385</v>
      </c>
      <c r="M17" s="18">
        <f>L17*E17</f>
        <v>2026.4996784095385</v>
      </c>
      <c r="N17" s="42">
        <f>L17*1.0524</f>
        <v>2132.6882615581985</v>
      </c>
      <c r="O17" s="42">
        <f>N17*E17</f>
        <v>2132.6882615581985</v>
      </c>
    </row>
    <row r="18" spans="2:15" ht="30" customHeight="1">
      <c r="B18" s="9">
        <v>12</v>
      </c>
      <c r="C18" s="10" t="s">
        <v>248</v>
      </c>
      <c r="D18" s="8" t="s">
        <v>33</v>
      </c>
      <c r="E18" s="8" t="s">
        <v>33</v>
      </c>
      <c r="F18" s="8" t="s">
        <v>33</v>
      </c>
      <c r="G18" s="18">
        <v>604.2497370259633</v>
      </c>
      <c r="H18" s="8" t="s">
        <v>33</v>
      </c>
      <c r="I18" s="18">
        <v>641.8165474266045</v>
      </c>
      <c r="J18" s="8" t="s">
        <v>33</v>
      </c>
      <c r="K18" s="18">
        <f>I18*1.059</f>
        <v>679.6837237247742</v>
      </c>
      <c r="L18" s="8" t="s">
        <v>33</v>
      </c>
      <c r="M18" s="18">
        <f>K18*1.2778</f>
        <v>868.4998621755165</v>
      </c>
      <c r="N18" s="8" t="s">
        <v>33</v>
      </c>
      <c r="O18" s="42">
        <f>M18*5.24/100+M18</f>
        <v>914.0092549535135</v>
      </c>
    </row>
    <row r="19" spans="2:15" ht="15.75" customHeight="1">
      <c r="B19" s="9">
        <v>13</v>
      </c>
      <c r="C19" s="10" t="s">
        <v>32</v>
      </c>
      <c r="D19" s="8" t="s">
        <v>33</v>
      </c>
      <c r="E19" s="8" t="s">
        <v>33</v>
      </c>
      <c r="F19" s="8" t="s">
        <v>33</v>
      </c>
      <c r="G19" s="18">
        <v>1007.0828950432724</v>
      </c>
      <c r="H19" s="8" t="s">
        <v>33</v>
      </c>
      <c r="I19" s="18">
        <v>1069.6942457110076</v>
      </c>
      <c r="J19" s="8" t="s">
        <v>33</v>
      </c>
      <c r="K19" s="18">
        <f>I19*1.059</f>
        <v>1132.806206207957</v>
      </c>
      <c r="L19" s="8" t="s">
        <v>33</v>
      </c>
      <c r="M19" s="18">
        <f>K19*1.2778</f>
        <v>1447.4997702925275</v>
      </c>
      <c r="N19" s="8" t="s">
        <v>33</v>
      </c>
      <c r="O19" s="42">
        <f>M19*5.24/100+M19</f>
        <v>1523.348758255856</v>
      </c>
    </row>
    <row r="20" spans="2:15" ht="27.75" customHeight="1">
      <c r="B20" s="9">
        <v>14</v>
      </c>
      <c r="C20" s="12" t="s">
        <v>128</v>
      </c>
      <c r="D20" s="8" t="s">
        <v>33</v>
      </c>
      <c r="E20" s="8" t="s">
        <v>33</v>
      </c>
      <c r="F20" s="8" t="s">
        <v>33</v>
      </c>
      <c r="G20" s="18">
        <v>2014.1657900865448</v>
      </c>
      <c r="H20" s="8" t="s">
        <v>33</v>
      </c>
      <c r="I20" s="18">
        <v>2139.3884914220152</v>
      </c>
      <c r="J20" s="8" t="s">
        <v>33</v>
      </c>
      <c r="K20" s="18">
        <f>I20*1.059</f>
        <v>2265.612412415914</v>
      </c>
      <c r="L20" s="8" t="s">
        <v>33</v>
      </c>
      <c r="M20" s="18">
        <f>K20*1.2778</f>
        <v>2894.999540585055</v>
      </c>
      <c r="N20" s="8" t="s">
        <v>33</v>
      </c>
      <c r="O20" s="42">
        <f>M20*5.24/100+M20</f>
        <v>3046.697516511712</v>
      </c>
    </row>
    <row r="21" spans="2:15" ht="15.75" customHeight="1">
      <c r="B21" s="9">
        <v>15</v>
      </c>
      <c r="C21" s="12" t="s">
        <v>96</v>
      </c>
      <c r="D21" s="8" t="s">
        <v>33</v>
      </c>
      <c r="E21" s="8" t="s">
        <v>33</v>
      </c>
      <c r="F21" s="8" t="s">
        <v>33</v>
      </c>
      <c r="G21" s="18">
        <v>4028.3315801730896</v>
      </c>
      <c r="H21" s="8" t="s">
        <v>33</v>
      </c>
      <c r="I21" s="18">
        <v>4278.7769828440305</v>
      </c>
      <c r="J21" s="8" t="s">
        <v>33</v>
      </c>
      <c r="K21" s="18">
        <f>I21*1.059</f>
        <v>4531.224824831828</v>
      </c>
      <c r="L21" s="8" t="s">
        <v>33</v>
      </c>
      <c r="M21" s="18">
        <f>K21*1.2778</f>
        <v>5789.99908117011</v>
      </c>
      <c r="N21" s="8" t="s">
        <v>33</v>
      </c>
      <c r="O21" s="42">
        <f>M21*5.24/100+M21</f>
        <v>6093.395033023424</v>
      </c>
    </row>
    <row r="22" spans="2:15" s="21" customFormat="1" ht="16.5" customHeight="1">
      <c r="B22" s="2"/>
      <c r="C22" s="16" t="s">
        <v>95</v>
      </c>
      <c r="D22" s="3"/>
      <c r="E22" s="3"/>
      <c r="F22" s="9"/>
      <c r="G22" s="20">
        <f>SUM(G7:G21)</f>
        <v>19544.609671126782</v>
      </c>
      <c r="H22" s="9"/>
      <c r="I22" s="20">
        <f>SUM(I7:I21)</f>
        <v>20759.717598990406</v>
      </c>
      <c r="J22" s="9"/>
      <c r="K22" s="20">
        <f>SUM(K7:K21)</f>
        <v>21984.54093733084</v>
      </c>
      <c r="L22" s="9"/>
      <c r="M22" s="20">
        <f>SUM(M7:M21)</f>
        <v>28091.846409721347</v>
      </c>
      <c r="N22" s="2"/>
      <c r="O22" s="50">
        <f>SUM(O7:O21)</f>
        <v>29563.859161590743</v>
      </c>
    </row>
    <row r="23" ht="12" customHeight="1"/>
    <row r="24" spans="2:15" ht="41.25" customHeight="1">
      <c r="B24" s="426" t="s">
        <v>241</v>
      </c>
      <c r="C24" s="426"/>
      <c r="D24" s="426"/>
      <c r="E24" s="426"/>
      <c r="F24" s="426"/>
      <c r="G24" s="426"/>
      <c r="H24" s="426"/>
      <c r="I24" s="426"/>
      <c r="J24" s="426"/>
      <c r="K24" s="426"/>
      <c r="L24" s="426"/>
      <c r="M24" s="426"/>
      <c r="N24" s="426"/>
      <c r="O24" s="426"/>
    </row>
  </sheetData>
  <sheetProtection/>
  <mergeCells count="13">
    <mergeCell ref="B24:O24"/>
    <mergeCell ref="B3:O3"/>
    <mergeCell ref="B4:O4"/>
    <mergeCell ref="L5:M5"/>
    <mergeCell ref="F5:G5"/>
    <mergeCell ref="B5:B6"/>
    <mergeCell ref="C5:C6"/>
    <mergeCell ref="D5:D6"/>
    <mergeCell ref="E5:E6"/>
    <mergeCell ref="H5:I5"/>
    <mergeCell ref="J5:K5"/>
    <mergeCell ref="G2:I2"/>
    <mergeCell ref="N5:O5"/>
  </mergeCells>
  <printOptions/>
  <pageMargins left="0.5905511811023623" right="0.1968503937007874" top="0.35433070866141736" bottom="0.2755905511811024" header="0.15748031496062992" footer="0.1574803149606299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FF00"/>
  </sheetPr>
  <dimension ref="A1:N23"/>
  <sheetViews>
    <sheetView zoomScalePageLayoutView="0" workbookViewId="0" topLeftCell="A1">
      <pane xSplit="2" ySplit="4" topLeftCell="C11" activePane="bottomRight" state="frozen"/>
      <selection pane="topLeft" activeCell="A1" sqref="A1"/>
      <selection pane="topRight" activeCell="C1" sqref="C1"/>
      <selection pane="bottomLeft" activeCell="A7" sqref="A7"/>
      <selection pane="bottomRight" activeCell="Q4" sqref="Q4"/>
    </sheetView>
  </sheetViews>
  <sheetFormatPr defaultColWidth="9.140625" defaultRowHeight="12.75"/>
  <cols>
    <col min="1" max="1" width="6.8515625" style="0" customWidth="1"/>
    <col min="2" max="2" width="66.57421875" style="0" customWidth="1"/>
    <col min="3" max="3" width="10.7109375" style="0" customWidth="1"/>
    <col min="4" max="4" width="10.28125" style="0" customWidth="1"/>
    <col min="5" max="5" width="9.28125" style="0" hidden="1" customWidth="1"/>
    <col min="6" max="6" width="10.8515625" style="0" hidden="1" customWidth="1"/>
    <col min="7" max="7" width="9.421875" style="0" hidden="1" customWidth="1"/>
    <col min="8" max="8" width="12.28125" style="0" hidden="1" customWidth="1"/>
    <col min="9" max="9" width="9.421875" style="0" hidden="1" customWidth="1"/>
    <col min="10" max="10" width="11.421875" style="0" hidden="1" customWidth="1"/>
    <col min="11" max="11" width="9.421875" style="0" hidden="1" customWidth="1"/>
    <col min="12" max="12" width="11.421875" style="0" hidden="1" customWidth="1"/>
    <col min="13" max="13" width="17.421875" style="0" customWidth="1"/>
    <col min="14" max="14" width="16.7109375" style="0" customWidth="1"/>
  </cols>
  <sheetData>
    <row r="1" spans="1:14" ht="30.75" customHeight="1">
      <c r="A1" s="356" t="s">
        <v>204</v>
      </c>
      <c r="B1" s="356"/>
      <c r="C1" s="356"/>
      <c r="D1" s="356"/>
      <c r="E1" s="356"/>
      <c r="F1" s="356"/>
      <c r="G1" s="356"/>
      <c r="H1" s="356"/>
      <c r="I1" s="356"/>
      <c r="J1" s="356"/>
      <c r="K1" s="356"/>
      <c r="L1" s="356"/>
      <c r="M1" s="356"/>
      <c r="N1" s="356"/>
    </row>
    <row r="2" spans="1:14" ht="27.75" customHeight="1">
      <c r="A2" s="357" t="s">
        <v>487</v>
      </c>
      <c r="B2" s="357"/>
      <c r="C2" s="357"/>
      <c r="D2" s="357"/>
      <c r="E2" s="357"/>
      <c r="F2" s="357"/>
      <c r="G2" s="357"/>
      <c r="H2" s="357"/>
      <c r="I2" s="357"/>
      <c r="J2" s="357"/>
      <c r="K2" s="357"/>
      <c r="L2" s="357"/>
      <c r="M2" s="357"/>
      <c r="N2" s="357"/>
    </row>
    <row r="3" spans="1:14" ht="40.5" customHeight="1">
      <c r="A3" s="364" t="s">
        <v>0</v>
      </c>
      <c r="B3" s="364" t="s">
        <v>1</v>
      </c>
      <c r="C3" s="364" t="s">
        <v>2</v>
      </c>
      <c r="D3" s="364" t="s">
        <v>73</v>
      </c>
      <c r="E3" s="358" t="s">
        <v>372</v>
      </c>
      <c r="F3" s="358"/>
      <c r="G3" s="358" t="s">
        <v>389</v>
      </c>
      <c r="H3" s="358"/>
      <c r="I3" s="358" t="s">
        <v>452</v>
      </c>
      <c r="J3" s="358"/>
      <c r="K3" s="375" t="s">
        <v>469</v>
      </c>
      <c r="L3" s="375"/>
      <c r="M3" s="375" t="s">
        <v>470</v>
      </c>
      <c r="N3" s="375"/>
    </row>
    <row r="4" spans="1:14" ht="12.75">
      <c r="A4" s="364"/>
      <c r="B4" s="364"/>
      <c r="C4" s="364"/>
      <c r="D4" s="364"/>
      <c r="E4" s="1" t="s">
        <v>77</v>
      </c>
      <c r="F4" s="1" t="s">
        <v>81</v>
      </c>
      <c r="G4" s="1" t="s">
        <v>77</v>
      </c>
      <c r="H4" s="1" t="s">
        <v>81</v>
      </c>
      <c r="I4" s="1" t="s">
        <v>77</v>
      </c>
      <c r="J4" s="1" t="s">
        <v>81</v>
      </c>
      <c r="K4" s="1" t="s">
        <v>77</v>
      </c>
      <c r="L4" s="1" t="s">
        <v>81</v>
      </c>
      <c r="M4" s="1" t="s">
        <v>77</v>
      </c>
      <c r="N4" s="1" t="s">
        <v>81</v>
      </c>
    </row>
    <row r="5" spans="1:14" ht="15.75" customHeight="1">
      <c r="A5" s="9">
        <v>1</v>
      </c>
      <c r="B5" s="10" t="s">
        <v>8</v>
      </c>
      <c r="C5" s="8" t="s">
        <v>21</v>
      </c>
      <c r="D5" s="8">
        <v>2</v>
      </c>
      <c r="E5" s="18">
        <v>241.69989481038536</v>
      </c>
      <c r="F5" s="18">
        <v>483.3997896207707</v>
      </c>
      <c r="G5" s="18">
        <f>E5*1.062171</f>
        <v>256.7266189706418</v>
      </c>
      <c r="H5" s="18">
        <v>513.4532379412836</v>
      </c>
      <c r="I5" s="18">
        <f>G5*1.059</f>
        <v>271.8734894899097</v>
      </c>
      <c r="J5" s="18">
        <f>I5*D5</f>
        <v>543.7469789798193</v>
      </c>
      <c r="K5" s="18">
        <f>I5*1.2778</f>
        <v>347.3999448702066</v>
      </c>
      <c r="L5" s="18">
        <f>K5*D5</f>
        <v>694.7998897404132</v>
      </c>
      <c r="M5" s="42">
        <f>K5*1.0524</f>
        <v>365.6037019814054</v>
      </c>
      <c r="N5" s="42">
        <f>M5*D5</f>
        <v>731.2074039628108</v>
      </c>
    </row>
    <row r="6" spans="1:14" ht="16.5" customHeight="1">
      <c r="A6" s="9">
        <f>A5+1</f>
        <v>2</v>
      </c>
      <c r="B6" s="10" t="s">
        <v>23</v>
      </c>
      <c r="C6" s="8" t="s">
        <v>21</v>
      </c>
      <c r="D6" s="8">
        <v>6</v>
      </c>
      <c r="E6" s="18">
        <v>100.70828950432723</v>
      </c>
      <c r="F6" s="18">
        <v>604.2497370259633</v>
      </c>
      <c r="G6" s="18">
        <f aca="true" t="shared" si="0" ref="G6:G11">E6*1.062171</f>
        <v>106.96942457110075</v>
      </c>
      <c r="H6" s="18">
        <v>641.8165474266045</v>
      </c>
      <c r="I6" s="18">
        <f aca="true" t="shared" si="1" ref="I6:I13">G6*1.059</f>
        <v>113.28062062079569</v>
      </c>
      <c r="J6" s="18">
        <f aca="true" t="shared" si="2" ref="J6:J13">I6*D6</f>
        <v>679.6837237247742</v>
      </c>
      <c r="K6" s="18">
        <f aca="true" t="shared" si="3" ref="K6:K13">I6*1.2778</f>
        <v>144.74997702925273</v>
      </c>
      <c r="L6" s="18">
        <f aca="true" t="shared" si="4" ref="L6:L11">K6*D6</f>
        <v>868.4998621755165</v>
      </c>
      <c r="M6" s="42">
        <f aca="true" t="shared" si="5" ref="M6:M13">K6*1.0524</f>
        <v>152.33487582558558</v>
      </c>
      <c r="N6" s="42">
        <f aca="true" t="shared" si="6" ref="N6:N13">M6*D6</f>
        <v>914.0092549535135</v>
      </c>
    </row>
    <row r="7" spans="1:14" ht="17.25" customHeight="1">
      <c r="A7" s="9">
        <f aca="true" t="shared" si="7" ref="A7:A14">A6+1</f>
        <v>3</v>
      </c>
      <c r="B7" s="10" t="s">
        <v>29</v>
      </c>
      <c r="C7" s="8" t="s">
        <v>27</v>
      </c>
      <c r="D7" s="8">
        <v>2</v>
      </c>
      <c r="E7" s="18">
        <v>302.12486851298166</v>
      </c>
      <c r="F7" s="18">
        <v>604.2497370259633</v>
      </c>
      <c r="G7" s="18">
        <f t="shared" si="0"/>
        <v>320.90827371330226</v>
      </c>
      <c r="H7" s="18">
        <v>641.8165474266045</v>
      </c>
      <c r="I7" s="18">
        <f t="shared" si="1"/>
        <v>339.8418618623871</v>
      </c>
      <c r="J7" s="18">
        <f t="shared" si="2"/>
        <v>679.6837237247742</v>
      </c>
      <c r="K7" s="18">
        <f t="shared" si="3"/>
        <v>434.2499310877582</v>
      </c>
      <c r="L7" s="18">
        <f t="shared" si="4"/>
        <v>868.4998621755165</v>
      </c>
      <c r="M7" s="42">
        <f t="shared" si="5"/>
        <v>457.00462747675675</v>
      </c>
      <c r="N7" s="42">
        <f t="shared" si="6"/>
        <v>914.0092549535135</v>
      </c>
    </row>
    <row r="8" spans="1:14" ht="29.25" customHeight="1">
      <c r="A8" s="9">
        <f t="shared" si="7"/>
        <v>4</v>
      </c>
      <c r="B8" s="10" t="s">
        <v>34</v>
      </c>
      <c r="C8" s="8" t="s">
        <v>21</v>
      </c>
      <c r="D8" s="8">
        <v>6</v>
      </c>
      <c r="E8" s="18">
        <v>302.12486851298166</v>
      </c>
      <c r="F8" s="18">
        <v>1812.7492110778899</v>
      </c>
      <c r="G8" s="18">
        <f t="shared" si="0"/>
        <v>320.90827371330226</v>
      </c>
      <c r="H8" s="18">
        <v>1925.4496422798136</v>
      </c>
      <c r="I8" s="18">
        <f t="shared" si="1"/>
        <v>339.8418618623871</v>
      </c>
      <c r="J8" s="18">
        <f t="shared" si="2"/>
        <v>2039.0511711743225</v>
      </c>
      <c r="K8" s="18">
        <f t="shared" si="3"/>
        <v>434.2499310877582</v>
      </c>
      <c r="L8" s="18">
        <f t="shared" si="4"/>
        <v>2605.499586526549</v>
      </c>
      <c r="M8" s="42">
        <f t="shared" si="5"/>
        <v>457.00462747675675</v>
      </c>
      <c r="N8" s="42">
        <f t="shared" si="6"/>
        <v>2742.0277648605406</v>
      </c>
    </row>
    <row r="9" spans="1:14" ht="17.25" customHeight="1">
      <c r="A9" s="9">
        <f t="shared" si="7"/>
        <v>5</v>
      </c>
      <c r="B9" s="10" t="s">
        <v>59</v>
      </c>
      <c r="C9" s="8" t="s">
        <v>21</v>
      </c>
      <c r="D9" s="8">
        <v>2</v>
      </c>
      <c r="E9" s="18">
        <v>805.6663160346178</v>
      </c>
      <c r="F9" s="18">
        <v>1611.3326320692356</v>
      </c>
      <c r="G9" s="18">
        <f t="shared" si="0"/>
        <v>855.755396568806</v>
      </c>
      <c r="H9" s="18">
        <v>1711.510793137612</v>
      </c>
      <c r="I9" s="18">
        <f t="shared" si="1"/>
        <v>906.2449649663655</v>
      </c>
      <c r="J9" s="18">
        <f t="shared" si="2"/>
        <v>1812.489929932731</v>
      </c>
      <c r="K9" s="18">
        <f t="shared" si="3"/>
        <v>1157.9998162340219</v>
      </c>
      <c r="L9" s="18">
        <f t="shared" si="4"/>
        <v>2315.9996324680437</v>
      </c>
      <c r="M9" s="42">
        <f t="shared" si="5"/>
        <v>1218.6790066046847</v>
      </c>
      <c r="N9" s="42">
        <f t="shared" si="6"/>
        <v>2437.3580132093693</v>
      </c>
    </row>
    <row r="10" spans="1:14" s="59" customFormat="1" ht="18" customHeight="1">
      <c r="A10" s="9">
        <f t="shared" si="7"/>
        <v>6</v>
      </c>
      <c r="B10" s="12" t="s">
        <v>25</v>
      </c>
      <c r="C10" s="8" t="s">
        <v>466</v>
      </c>
      <c r="D10" s="8">
        <v>35</v>
      </c>
      <c r="E10" s="18">
        <v>16.113326320692355</v>
      </c>
      <c r="F10" s="18">
        <v>563.9664212242325</v>
      </c>
      <c r="G10" s="18">
        <f t="shared" si="0"/>
        <v>17.11510793137612</v>
      </c>
      <c r="H10" s="19">
        <f>D10*G10</f>
        <v>599.0287775981642</v>
      </c>
      <c r="I10" s="19">
        <f>G10*1.059</f>
        <v>18.12489929932731</v>
      </c>
      <c r="J10" s="19">
        <f>I10*D10</f>
        <v>634.3714754764559</v>
      </c>
      <c r="K10" s="18">
        <f t="shared" si="3"/>
        <v>23.15999632468044</v>
      </c>
      <c r="L10" s="18">
        <f t="shared" si="4"/>
        <v>810.5998713638154</v>
      </c>
      <c r="M10" s="42">
        <f t="shared" si="5"/>
        <v>24.373580132093693</v>
      </c>
      <c r="N10" s="42">
        <f t="shared" si="6"/>
        <v>853.0753046232793</v>
      </c>
    </row>
    <row r="11" spans="1:14" ht="28.5" customHeight="1">
      <c r="A11" s="9">
        <f t="shared" si="7"/>
        <v>7</v>
      </c>
      <c r="B11" s="11" t="s">
        <v>35</v>
      </c>
      <c r="C11" s="13" t="s">
        <v>27</v>
      </c>
      <c r="D11" s="13">
        <v>1</v>
      </c>
      <c r="E11" s="18">
        <v>704.9580265302907</v>
      </c>
      <c r="F11" s="18">
        <v>704.9580265302907</v>
      </c>
      <c r="G11" s="18">
        <f t="shared" si="0"/>
        <v>748.7859719977054</v>
      </c>
      <c r="H11" s="18">
        <v>748.7859719977054</v>
      </c>
      <c r="I11" s="18">
        <f t="shared" si="1"/>
        <v>792.9643443455699</v>
      </c>
      <c r="J11" s="18">
        <f t="shared" si="2"/>
        <v>792.9643443455699</v>
      </c>
      <c r="K11" s="18">
        <f t="shared" si="3"/>
        <v>1013.2498392047693</v>
      </c>
      <c r="L11" s="18">
        <f t="shared" si="4"/>
        <v>1013.2498392047693</v>
      </c>
      <c r="M11" s="42">
        <f t="shared" si="5"/>
        <v>1066.3441307790993</v>
      </c>
      <c r="N11" s="42">
        <f t="shared" si="6"/>
        <v>1066.3441307790993</v>
      </c>
    </row>
    <row r="12" spans="1:14" ht="28.5" customHeight="1">
      <c r="A12" s="9">
        <f t="shared" si="7"/>
        <v>8</v>
      </c>
      <c r="B12" s="10" t="s">
        <v>36</v>
      </c>
      <c r="C12" s="8" t="s">
        <v>33</v>
      </c>
      <c r="D12" s="8" t="s">
        <v>75</v>
      </c>
      <c r="E12" s="8" t="s">
        <v>33</v>
      </c>
      <c r="F12" s="18">
        <v>1510.6243425649084</v>
      </c>
      <c r="G12" s="8" t="s">
        <v>33</v>
      </c>
      <c r="H12" s="18">
        <v>1604.5413685665112</v>
      </c>
      <c r="I12" s="8" t="s">
        <v>33</v>
      </c>
      <c r="J12" s="18">
        <f>H12*1.059</f>
        <v>1699.2093093119354</v>
      </c>
      <c r="K12" s="8" t="s">
        <v>33</v>
      </c>
      <c r="L12" s="18">
        <f>J12*1.2778</f>
        <v>2171.2496554387913</v>
      </c>
      <c r="M12" s="8" t="s">
        <v>33</v>
      </c>
      <c r="N12" s="42">
        <f>L12*5.24/100+L12</f>
        <v>2285.0231373837837</v>
      </c>
    </row>
    <row r="13" spans="1:14" ht="16.5" customHeight="1">
      <c r="A13" s="9">
        <f t="shared" si="7"/>
        <v>9</v>
      </c>
      <c r="B13" s="12" t="s">
        <v>37</v>
      </c>
      <c r="C13" s="8" t="s">
        <v>21</v>
      </c>
      <c r="D13" s="8">
        <v>18</v>
      </c>
      <c r="E13" s="18">
        <v>12.084994740519269</v>
      </c>
      <c r="F13" s="18">
        <v>217.52990532934683</v>
      </c>
      <c r="G13" s="18">
        <f>E13*1.062171</f>
        <v>12.836330948532092</v>
      </c>
      <c r="H13" s="18">
        <v>231.05395707357766</v>
      </c>
      <c r="I13" s="18">
        <f t="shared" si="1"/>
        <v>13.593674474495485</v>
      </c>
      <c r="J13" s="18">
        <f t="shared" si="2"/>
        <v>244.68614054091873</v>
      </c>
      <c r="K13" s="18">
        <f t="shared" si="3"/>
        <v>17.36999724351033</v>
      </c>
      <c r="L13" s="18">
        <f>K13*D13</f>
        <v>312.65995038318596</v>
      </c>
      <c r="M13" s="42">
        <f t="shared" si="5"/>
        <v>18.28018509907027</v>
      </c>
      <c r="N13" s="42">
        <f t="shared" si="6"/>
        <v>329.0433317832649</v>
      </c>
    </row>
    <row r="14" spans="1:14" ht="15.75" customHeight="1">
      <c r="A14" s="9">
        <f t="shared" si="7"/>
        <v>10</v>
      </c>
      <c r="B14" s="12" t="s">
        <v>38</v>
      </c>
      <c r="C14" s="8" t="s">
        <v>33</v>
      </c>
      <c r="D14" s="8" t="s">
        <v>75</v>
      </c>
      <c r="E14" s="8" t="s">
        <v>33</v>
      </c>
      <c r="F14" s="18">
        <v>1007.0828950432724</v>
      </c>
      <c r="G14" s="8" t="s">
        <v>33</v>
      </c>
      <c r="H14" s="18">
        <v>1069.6942457110076</v>
      </c>
      <c r="I14" s="8" t="s">
        <v>33</v>
      </c>
      <c r="J14" s="18">
        <f>H14*1.059</f>
        <v>1132.806206207957</v>
      </c>
      <c r="K14" s="8" t="s">
        <v>33</v>
      </c>
      <c r="L14" s="18">
        <f>J14*1.2778</f>
        <v>1447.4997702925275</v>
      </c>
      <c r="M14" s="8" t="s">
        <v>33</v>
      </c>
      <c r="N14" s="42">
        <f>L14*5.24/100+L14</f>
        <v>1523.348758255856</v>
      </c>
    </row>
    <row r="15" spans="1:14" ht="25.5" customHeight="1">
      <c r="A15" s="9">
        <v>11</v>
      </c>
      <c r="B15" s="12" t="s">
        <v>63</v>
      </c>
      <c r="C15" s="8" t="s">
        <v>33</v>
      </c>
      <c r="D15" s="8" t="s">
        <v>33</v>
      </c>
      <c r="E15" s="8" t="s">
        <v>33</v>
      </c>
      <c r="F15" s="18">
        <v>2014.1657900865448</v>
      </c>
      <c r="G15" s="8" t="s">
        <v>33</v>
      </c>
      <c r="H15" s="18">
        <v>2139.3884914220152</v>
      </c>
      <c r="I15" s="8" t="s">
        <v>33</v>
      </c>
      <c r="J15" s="18">
        <f>H15*1.059</f>
        <v>2265.612412415914</v>
      </c>
      <c r="K15" s="8" t="s">
        <v>33</v>
      </c>
      <c r="L15" s="18">
        <f>J15*1.2778</f>
        <v>2894.999540585055</v>
      </c>
      <c r="M15" s="8" t="s">
        <v>33</v>
      </c>
      <c r="N15" s="42">
        <f>L15*5.24/100+L15</f>
        <v>3046.697516511712</v>
      </c>
    </row>
    <row r="16" spans="1:14" ht="21" customHeight="1">
      <c r="A16" s="9">
        <v>12</v>
      </c>
      <c r="B16" s="12" t="s">
        <v>96</v>
      </c>
      <c r="C16" s="8" t="s">
        <v>33</v>
      </c>
      <c r="D16" s="8" t="s">
        <v>33</v>
      </c>
      <c r="E16" s="8" t="s">
        <v>33</v>
      </c>
      <c r="F16" s="18">
        <v>4028.3315801730896</v>
      </c>
      <c r="G16" s="8" t="s">
        <v>33</v>
      </c>
      <c r="H16" s="18">
        <v>4278.7769828440305</v>
      </c>
      <c r="I16" s="8" t="s">
        <v>33</v>
      </c>
      <c r="J16" s="18">
        <f>H16*1.059</f>
        <v>4531.224824831828</v>
      </c>
      <c r="K16" s="8" t="s">
        <v>33</v>
      </c>
      <c r="L16" s="18">
        <f>J16*1.2778</f>
        <v>5789.99908117011</v>
      </c>
      <c r="M16" s="8" t="s">
        <v>33</v>
      </c>
      <c r="N16" s="42">
        <f>L16*5.24/100+L16</f>
        <v>6093.395033023424</v>
      </c>
    </row>
    <row r="17" spans="1:14" ht="16.5" customHeight="1">
      <c r="A17" s="2"/>
      <c r="B17" s="16" t="s">
        <v>95</v>
      </c>
      <c r="C17" s="2"/>
      <c r="D17" s="2"/>
      <c r="E17" s="8"/>
      <c r="F17" s="20">
        <f>SUM(F5:F16)</f>
        <v>15162.640067771508</v>
      </c>
      <c r="G17" s="8"/>
      <c r="H17" s="20">
        <f>SUM(H5:H16)</f>
        <v>16105.316563424929</v>
      </c>
      <c r="I17" s="4"/>
      <c r="J17" s="20">
        <f>SUM(J5:J16)</f>
        <v>17055.530240667</v>
      </c>
      <c r="K17" s="4"/>
      <c r="L17" s="20">
        <f>SUM(L5:L16)</f>
        <v>21793.556541524296</v>
      </c>
      <c r="M17" s="4"/>
      <c r="N17" s="50">
        <f>SUM(N5:N16)</f>
        <v>22935.538904300163</v>
      </c>
    </row>
    <row r="18" ht="14.25" customHeight="1"/>
    <row r="19" spans="1:14" ht="43.5" customHeight="1">
      <c r="A19" s="426" t="s">
        <v>243</v>
      </c>
      <c r="B19" s="426"/>
      <c r="C19" s="426"/>
      <c r="D19" s="426"/>
      <c r="E19" s="426"/>
      <c r="F19" s="426"/>
      <c r="G19" s="426"/>
      <c r="H19" s="426"/>
      <c r="I19" s="426"/>
      <c r="J19" s="426"/>
      <c r="K19" s="426"/>
      <c r="L19" s="426"/>
      <c r="M19" s="426"/>
      <c r="N19" s="426"/>
    </row>
    <row r="20" spans="1:8" ht="12.75">
      <c r="A20" s="62"/>
      <c r="B20" s="62"/>
      <c r="C20" s="62"/>
      <c r="D20" s="62"/>
      <c r="E20" s="62"/>
      <c r="F20" s="62"/>
      <c r="G20" s="62"/>
      <c r="H20" s="62"/>
    </row>
    <row r="21" spans="1:8" ht="12.75">
      <c r="A21" s="62"/>
      <c r="B21" s="62"/>
      <c r="C21" s="62"/>
      <c r="D21" s="62"/>
      <c r="E21" s="62"/>
      <c r="F21" s="62"/>
      <c r="G21" s="62"/>
      <c r="H21" s="62"/>
    </row>
    <row r="22" spans="1:8" ht="12.75">
      <c r="A22" s="62"/>
      <c r="B22" s="62"/>
      <c r="C22" s="62"/>
      <c r="D22" s="62"/>
      <c r="E22" s="62"/>
      <c r="F22" s="62"/>
      <c r="G22" s="62"/>
      <c r="H22" s="62"/>
    </row>
    <row r="23" spans="1:8" ht="12.75">
      <c r="A23" s="62"/>
      <c r="B23" s="62"/>
      <c r="C23" s="62"/>
      <c r="D23" s="62"/>
      <c r="E23" s="62"/>
      <c r="F23" s="62"/>
      <c r="G23" s="62"/>
      <c r="H23" s="62"/>
    </row>
  </sheetData>
  <sheetProtection/>
  <mergeCells count="12">
    <mergeCell ref="A19:N19"/>
    <mergeCell ref="A3:A4"/>
    <mergeCell ref="B3:B4"/>
    <mergeCell ref="C3:C4"/>
    <mergeCell ref="D3:D4"/>
    <mergeCell ref="E3:F3"/>
    <mergeCell ref="G3:H3"/>
    <mergeCell ref="K3:L3"/>
    <mergeCell ref="I3:J3"/>
    <mergeCell ref="M3:N3"/>
    <mergeCell ref="A1:N1"/>
    <mergeCell ref="A2:N2"/>
  </mergeCells>
  <printOptions/>
  <pageMargins left="1.0236220472440944" right="0.15748031496062992" top="0.5511811023622047" bottom="0.5511811023622047" header="0.5118110236220472" footer="0.1574803149606299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FF00"/>
  </sheetPr>
  <dimension ref="B1:S19"/>
  <sheetViews>
    <sheetView zoomScaleSheetLayoutView="75" zoomScalePageLayoutView="0" workbookViewId="0" topLeftCell="B1">
      <pane xSplit="1" ySplit="4" topLeftCell="C8" activePane="bottomRight" state="frozen"/>
      <selection pane="topLeft" activeCell="B1" sqref="B1"/>
      <selection pane="topRight" activeCell="C1" sqref="C1"/>
      <selection pane="bottomLeft" activeCell="B7" sqref="B7"/>
      <selection pane="bottomRight" activeCell="W10" sqref="W10"/>
    </sheetView>
  </sheetViews>
  <sheetFormatPr defaultColWidth="9.140625" defaultRowHeight="12.75"/>
  <cols>
    <col min="1" max="1" width="4.140625" style="0" customWidth="1"/>
    <col min="2" max="2" width="6.00390625" style="0" customWidth="1"/>
    <col min="3" max="3" width="76.8515625" style="0" customWidth="1"/>
    <col min="5" max="5" width="0.13671875" style="0" customWidth="1"/>
    <col min="6" max="6" width="8.28125" style="0" hidden="1" customWidth="1"/>
    <col min="7" max="7" width="15.57421875" style="0" hidden="1" customWidth="1"/>
    <col min="8" max="8" width="14.8515625" style="0" hidden="1" customWidth="1"/>
    <col min="9" max="9" width="12.7109375" style="0" hidden="1" customWidth="1"/>
    <col min="10" max="10" width="20.421875" style="0" hidden="1" customWidth="1"/>
    <col min="11" max="11" width="11.140625" style="0" hidden="1" customWidth="1"/>
    <col min="12" max="12" width="11.00390625" style="0" hidden="1" customWidth="1"/>
    <col min="13" max="13" width="12.7109375" style="0" hidden="1" customWidth="1"/>
    <col min="14" max="14" width="11.140625" style="0" hidden="1" customWidth="1"/>
    <col min="15" max="15" width="11.00390625" style="0" hidden="1" customWidth="1"/>
    <col min="16" max="16" width="12.7109375" style="0" hidden="1" customWidth="1"/>
    <col min="17" max="17" width="14.28125" style="0" customWidth="1"/>
    <col min="18" max="18" width="14.57421875" style="0" customWidth="1"/>
    <col min="19" max="19" width="14.7109375" style="0" customWidth="1"/>
  </cols>
  <sheetData>
    <row r="1" spans="2:19" ht="27.75" customHeight="1">
      <c r="B1" s="357" t="s">
        <v>329</v>
      </c>
      <c r="C1" s="357"/>
      <c r="D1" s="357"/>
      <c r="E1" s="357"/>
      <c r="F1" s="357"/>
      <c r="G1" s="357"/>
      <c r="H1" s="357"/>
      <c r="I1" s="357"/>
      <c r="J1" s="357"/>
      <c r="K1" s="357"/>
      <c r="L1" s="357"/>
      <c r="M1" s="357"/>
      <c r="N1" s="357"/>
      <c r="O1" s="357"/>
      <c r="P1" s="357"/>
      <c r="Q1" s="357"/>
      <c r="R1" s="357"/>
      <c r="S1" s="357"/>
    </row>
    <row r="2" spans="2:19" ht="28.5" customHeight="1">
      <c r="B2" s="357" t="s">
        <v>488</v>
      </c>
      <c r="C2" s="357"/>
      <c r="D2" s="357"/>
      <c r="E2" s="357"/>
      <c r="F2" s="357"/>
      <c r="G2" s="357"/>
      <c r="H2" s="357"/>
      <c r="I2" s="357"/>
      <c r="J2" s="357"/>
      <c r="K2" s="357"/>
      <c r="L2" s="357"/>
      <c r="M2" s="357"/>
      <c r="N2" s="357"/>
      <c r="O2" s="357"/>
      <c r="P2" s="357"/>
      <c r="Q2" s="357"/>
      <c r="R2" s="357"/>
      <c r="S2" s="357"/>
    </row>
    <row r="3" spans="2:19" ht="80.25" customHeight="1">
      <c r="B3" s="377" t="s">
        <v>79</v>
      </c>
      <c r="C3" s="377" t="s">
        <v>1</v>
      </c>
      <c r="D3" s="377" t="s">
        <v>2</v>
      </c>
      <c r="E3" s="408" t="s">
        <v>369</v>
      </c>
      <c r="F3" s="408"/>
      <c r="G3" s="408"/>
      <c r="H3" s="408" t="s">
        <v>382</v>
      </c>
      <c r="I3" s="408"/>
      <c r="J3" s="408"/>
      <c r="K3" s="408" t="s">
        <v>449</v>
      </c>
      <c r="L3" s="408"/>
      <c r="M3" s="408"/>
      <c r="N3" s="428" t="s">
        <v>469</v>
      </c>
      <c r="O3" s="428"/>
      <c r="P3" s="428"/>
      <c r="Q3" s="428" t="s">
        <v>470</v>
      </c>
      <c r="R3" s="428"/>
      <c r="S3" s="428"/>
    </row>
    <row r="4" spans="2:19" ht="22.5" customHeight="1">
      <c r="B4" s="377"/>
      <c r="C4" s="377"/>
      <c r="D4" s="377"/>
      <c r="E4" s="115" t="s">
        <v>77</v>
      </c>
      <c r="F4" s="115" t="s">
        <v>73</v>
      </c>
      <c r="G4" s="115" t="s">
        <v>74</v>
      </c>
      <c r="H4" s="115" t="s">
        <v>77</v>
      </c>
      <c r="I4" s="136" t="s">
        <v>73</v>
      </c>
      <c r="J4" s="136" t="s">
        <v>74</v>
      </c>
      <c r="K4" s="115" t="s">
        <v>77</v>
      </c>
      <c r="L4" s="136" t="s">
        <v>73</v>
      </c>
      <c r="M4" s="136" t="s">
        <v>74</v>
      </c>
      <c r="N4" s="115" t="s">
        <v>77</v>
      </c>
      <c r="O4" s="136" t="s">
        <v>73</v>
      </c>
      <c r="P4" s="136" t="s">
        <v>74</v>
      </c>
      <c r="Q4" s="115" t="s">
        <v>77</v>
      </c>
      <c r="R4" s="131" t="s">
        <v>73</v>
      </c>
      <c r="S4" s="131" t="s">
        <v>74</v>
      </c>
    </row>
    <row r="5" spans="2:19" ht="42.75" customHeight="1">
      <c r="B5" s="138">
        <v>1</v>
      </c>
      <c r="C5" s="141" t="s">
        <v>62</v>
      </c>
      <c r="D5" s="138" t="s">
        <v>21</v>
      </c>
      <c r="E5" s="139">
        <v>2008.9412759400068</v>
      </c>
      <c r="F5" s="139">
        <v>1</v>
      </c>
      <c r="G5" s="139">
        <v>2008.9412759400068</v>
      </c>
      <c r="H5" s="139">
        <v>2133.839164006473</v>
      </c>
      <c r="I5" s="244">
        <v>1</v>
      </c>
      <c r="J5" s="139">
        <v>2133.839164006473</v>
      </c>
      <c r="K5" s="139">
        <f>H5*1.059</f>
        <v>2259.7356746828546</v>
      </c>
      <c r="L5" s="244">
        <v>1</v>
      </c>
      <c r="M5" s="139">
        <f>L5*K5</f>
        <v>2259.7356746828546</v>
      </c>
      <c r="N5" s="139">
        <f>K5*1.2778</f>
        <v>2887.490245109752</v>
      </c>
      <c r="O5" s="244">
        <v>1</v>
      </c>
      <c r="P5" s="139">
        <f>O5*N5</f>
        <v>2887.490245109752</v>
      </c>
      <c r="Q5" s="139">
        <f>N5*1.0524</f>
        <v>3038.794733953503</v>
      </c>
      <c r="R5" s="244">
        <v>1</v>
      </c>
      <c r="S5" s="139">
        <f>Q5*R5</f>
        <v>3038.794733953503</v>
      </c>
    </row>
    <row r="6" spans="2:19" ht="36" customHeight="1">
      <c r="B6" s="138">
        <v>2</v>
      </c>
      <c r="C6" s="141" t="s">
        <v>294</v>
      </c>
      <c r="D6" s="138" t="s">
        <v>21</v>
      </c>
      <c r="E6" s="139">
        <v>1934.8829847381592</v>
      </c>
      <c r="F6" s="139">
        <v>1</v>
      </c>
      <c r="G6" s="139">
        <v>1934.8829847381592</v>
      </c>
      <c r="H6" s="139">
        <v>2055.176594782315</v>
      </c>
      <c r="I6" s="244">
        <v>1</v>
      </c>
      <c r="J6" s="139">
        <v>2055.176594782315</v>
      </c>
      <c r="K6" s="139">
        <f>H6*1.059</f>
        <v>2176.4320138744715</v>
      </c>
      <c r="L6" s="244">
        <v>1</v>
      </c>
      <c r="M6" s="139">
        <f>L6*K6</f>
        <v>2176.4320138744715</v>
      </c>
      <c r="N6" s="139">
        <f>K6*1.2778</f>
        <v>2781.0448273288</v>
      </c>
      <c r="O6" s="244">
        <v>1</v>
      </c>
      <c r="P6" s="139">
        <f>O6*N6</f>
        <v>2781.0448273288</v>
      </c>
      <c r="Q6" s="139">
        <f>N6*1.0524</f>
        <v>2926.771576280829</v>
      </c>
      <c r="R6" s="244">
        <v>1</v>
      </c>
      <c r="S6" s="139">
        <f>Q6*R6</f>
        <v>2926.771576280829</v>
      </c>
    </row>
    <row r="7" spans="2:19" ht="43.5" customHeight="1">
      <c r="B7" s="138">
        <v>3</v>
      </c>
      <c r="C7" s="141" t="s">
        <v>295</v>
      </c>
      <c r="D7" s="138" t="s">
        <v>21</v>
      </c>
      <c r="E7" s="139">
        <v>16.768985867730713</v>
      </c>
      <c r="F7" s="139">
        <v>35</v>
      </c>
      <c r="G7" s="139">
        <v>586.914505370575</v>
      </c>
      <c r="H7" s="139">
        <v>17.811530488113398</v>
      </c>
      <c r="I7" s="244">
        <v>35</v>
      </c>
      <c r="J7" s="139">
        <v>623.4035670839689</v>
      </c>
      <c r="K7" s="139">
        <f>H7*1.059</f>
        <v>18.862410786912086</v>
      </c>
      <c r="L7" s="244">
        <v>35</v>
      </c>
      <c r="M7" s="139">
        <f>L7*K7</f>
        <v>660.184377541923</v>
      </c>
      <c r="N7" s="139">
        <f>K7*1.2778</f>
        <v>24.102388503516266</v>
      </c>
      <c r="O7" s="244">
        <v>35</v>
      </c>
      <c r="P7" s="139">
        <f>O7*N7</f>
        <v>843.5835976230693</v>
      </c>
      <c r="Q7" s="139">
        <f>N7*1.0524</f>
        <v>25.365353661100517</v>
      </c>
      <c r="R7" s="244">
        <v>35</v>
      </c>
      <c r="S7" s="139">
        <f>Q7*R7</f>
        <v>887.7873781385181</v>
      </c>
    </row>
    <row r="8" spans="2:19" ht="43.5" customHeight="1">
      <c r="B8" s="138">
        <v>4</v>
      </c>
      <c r="C8" s="141" t="s">
        <v>68</v>
      </c>
      <c r="D8" s="138" t="s">
        <v>75</v>
      </c>
      <c r="E8" s="139">
        <v>602.6515536464452</v>
      </c>
      <c r="F8" s="139">
        <v>1</v>
      </c>
      <c r="G8" s="139">
        <v>602.6515536464452</v>
      </c>
      <c r="H8" s="139">
        <v>640.1190033881984</v>
      </c>
      <c r="I8" s="244">
        <v>1</v>
      </c>
      <c r="J8" s="139">
        <v>640.1190033881984</v>
      </c>
      <c r="K8" s="139">
        <f>H8*1.059</f>
        <v>677.886024588102</v>
      </c>
      <c r="L8" s="244">
        <v>1</v>
      </c>
      <c r="M8" s="139">
        <f>L8*K8</f>
        <v>677.886024588102</v>
      </c>
      <c r="N8" s="139">
        <f>K8*1.2778</f>
        <v>866.2027622186768</v>
      </c>
      <c r="O8" s="244">
        <v>1</v>
      </c>
      <c r="P8" s="139">
        <f>O8*N8</f>
        <v>866.2027622186768</v>
      </c>
      <c r="Q8" s="139">
        <f>N8*1.0524</f>
        <v>911.5917869589355</v>
      </c>
      <c r="R8" s="244">
        <v>1</v>
      </c>
      <c r="S8" s="139">
        <f>Q8*R8</f>
        <v>911.5917869589355</v>
      </c>
    </row>
    <row r="9" spans="2:19" ht="45" customHeight="1">
      <c r="B9" s="138">
        <v>5</v>
      </c>
      <c r="C9" s="141" t="s">
        <v>240</v>
      </c>
      <c r="D9" s="138" t="s">
        <v>75</v>
      </c>
      <c r="E9" s="139">
        <v>602.6515536464452</v>
      </c>
      <c r="F9" s="139">
        <v>1</v>
      </c>
      <c r="G9" s="139">
        <v>602.6515536464452</v>
      </c>
      <c r="H9" s="139">
        <v>640.1190033881984</v>
      </c>
      <c r="I9" s="244">
        <v>1</v>
      </c>
      <c r="J9" s="139">
        <v>640.1190033881984</v>
      </c>
      <c r="K9" s="139">
        <f>H9*1.059</f>
        <v>677.886024588102</v>
      </c>
      <c r="L9" s="244">
        <v>1</v>
      </c>
      <c r="M9" s="139">
        <f>L9*K9</f>
        <v>677.886024588102</v>
      </c>
      <c r="N9" s="139">
        <f>K9*1.2778</f>
        <v>866.2027622186768</v>
      </c>
      <c r="O9" s="244">
        <v>1</v>
      </c>
      <c r="P9" s="139">
        <f>O9*N9</f>
        <v>866.2027622186768</v>
      </c>
      <c r="Q9" s="139">
        <f>N9*1.0524</f>
        <v>911.5917869589355</v>
      </c>
      <c r="R9" s="244">
        <v>1</v>
      </c>
      <c r="S9" s="139">
        <f>Q9*R9</f>
        <v>911.5917869589355</v>
      </c>
    </row>
    <row r="10" spans="2:19" ht="37.5" customHeight="1">
      <c r="B10" s="141"/>
      <c r="C10" s="247" t="s">
        <v>474</v>
      </c>
      <c r="D10" s="138"/>
      <c r="E10" s="136"/>
      <c r="F10" s="136"/>
      <c r="G10" s="180">
        <f>SUM(G5:G9)</f>
        <v>5736.041873341631</v>
      </c>
      <c r="H10" s="136"/>
      <c r="I10" s="136"/>
      <c r="J10" s="180">
        <f>SUM(J5:J9)</f>
        <v>6092.657332649154</v>
      </c>
      <c r="K10" s="136"/>
      <c r="L10" s="136"/>
      <c r="M10" s="180">
        <f>SUM(M5:M9)</f>
        <v>6452.124115275454</v>
      </c>
      <c r="N10" s="136"/>
      <c r="O10" s="136"/>
      <c r="P10" s="180">
        <f>SUM(P5:P9)</f>
        <v>8244.524194498974</v>
      </c>
      <c r="Q10" s="245"/>
      <c r="R10" s="245"/>
      <c r="S10" s="142">
        <f>SUM(S5:S9)</f>
        <v>8676.53726229072</v>
      </c>
    </row>
    <row r="11" spans="2:19" ht="37.5" customHeight="1">
      <c r="B11" s="246"/>
      <c r="C11" s="247" t="s">
        <v>72</v>
      </c>
      <c r="D11" s="248"/>
      <c r="E11" s="136"/>
      <c r="F11" s="136"/>
      <c r="G11" s="249">
        <f>G10</f>
        <v>5736.041873341631</v>
      </c>
      <c r="H11" s="136"/>
      <c r="I11" s="136"/>
      <c r="J11" s="249">
        <f>J10</f>
        <v>6092.657332649154</v>
      </c>
      <c r="K11" s="136"/>
      <c r="L11" s="136"/>
      <c r="M11" s="249">
        <f>M10</f>
        <v>6452.124115275454</v>
      </c>
      <c r="N11" s="136"/>
      <c r="O11" s="136"/>
      <c r="P11" s="249">
        <f>P10</f>
        <v>8244.524194498974</v>
      </c>
      <c r="Q11" s="245"/>
      <c r="R11" s="245"/>
      <c r="S11" s="142">
        <v>8677</v>
      </c>
    </row>
    <row r="12" spans="2:10" ht="16.5" customHeight="1" hidden="1">
      <c r="B12" s="90">
        <v>6</v>
      </c>
      <c r="C12" s="87" t="s">
        <v>10</v>
      </c>
      <c r="D12" s="59"/>
      <c r="E12" s="59"/>
      <c r="F12" s="59"/>
      <c r="G12" s="91">
        <v>7322.58</v>
      </c>
      <c r="J12" s="92">
        <f>G12*1.062171</f>
        <v>7777.832121179999</v>
      </c>
    </row>
    <row r="13" spans="2:10" ht="16.5" customHeight="1">
      <c r="B13" s="226"/>
      <c r="C13" s="87"/>
      <c r="D13" s="59"/>
      <c r="E13" s="59"/>
      <c r="F13" s="59"/>
      <c r="G13" s="91"/>
      <c r="J13" s="92"/>
    </row>
    <row r="14" spans="2:19" ht="42" customHeight="1">
      <c r="B14" s="225" t="s">
        <v>460</v>
      </c>
      <c r="C14" s="429" t="s">
        <v>241</v>
      </c>
      <c r="D14" s="429"/>
      <c r="E14" s="429"/>
      <c r="F14" s="429"/>
      <c r="G14" s="429"/>
      <c r="H14" s="429"/>
      <c r="I14" s="429"/>
      <c r="J14" s="429"/>
      <c r="K14" s="429"/>
      <c r="L14" s="429"/>
      <c r="M14" s="429"/>
      <c r="N14" s="429"/>
      <c r="O14" s="429"/>
      <c r="P14" s="429"/>
      <c r="Q14" s="429"/>
      <c r="R14" s="429"/>
      <c r="S14" s="429"/>
    </row>
    <row r="15" spans="2:7" ht="12.75">
      <c r="B15" s="59"/>
      <c r="C15" s="61"/>
      <c r="D15" s="61"/>
      <c r="E15" s="61"/>
      <c r="F15" s="61"/>
      <c r="G15" s="61"/>
    </row>
    <row r="16" spans="2:7" ht="12.75">
      <c r="B16" s="59"/>
      <c r="C16" s="61"/>
      <c r="D16" s="61"/>
      <c r="E16" s="61"/>
      <c r="F16" s="61"/>
      <c r="G16" s="61"/>
    </row>
    <row r="17" spans="2:7" ht="12.75">
      <c r="B17" s="59"/>
      <c r="C17" s="61"/>
      <c r="D17" s="61"/>
      <c r="E17" s="61"/>
      <c r="F17" s="61"/>
      <c r="G17" s="61"/>
    </row>
    <row r="18" spans="2:7" ht="12.75">
      <c r="B18" s="59"/>
      <c r="C18" s="61"/>
      <c r="D18" s="61"/>
      <c r="E18" s="61"/>
      <c r="F18" s="61"/>
      <c r="G18" s="61"/>
    </row>
    <row r="19" spans="3:7" ht="12.75">
      <c r="C19" s="25"/>
      <c r="D19" s="25"/>
      <c r="E19" s="25"/>
      <c r="F19" s="25"/>
      <c r="G19" s="25"/>
    </row>
  </sheetData>
  <sheetProtection/>
  <mergeCells count="11">
    <mergeCell ref="C3:C4"/>
    <mergeCell ref="D3:D4"/>
    <mergeCell ref="E3:G3"/>
    <mergeCell ref="Q3:S3"/>
    <mergeCell ref="B1:S1"/>
    <mergeCell ref="B2:S2"/>
    <mergeCell ref="C14:S14"/>
    <mergeCell ref="N3:P3"/>
    <mergeCell ref="K3:M3"/>
    <mergeCell ref="H3:J3"/>
    <mergeCell ref="B3:B4"/>
  </mergeCells>
  <printOptions/>
  <pageMargins left="0.3937007874015748" right="0.15748031496062992" top="0.6299212598425197" bottom="0.31496062992125984" header="0.15748031496062992" footer="0.15748031496062992"/>
  <pageSetup horizontalDpi="600" verticalDpi="600" orientation="landscape" paperSize="9" r:id="rId1"/>
  <headerFooter alignWithMargins="0">
    <oddFooter>&amp;L&amp;8&amp;Z&amp;F</oddFooter>
  </headerFooter>
</worksheet>
</file>

<file path=xl/worksheets/sheet15.xml><?xml version="1.0" encoding="utf-8"?>
<worksheet xmlns="http://schemas.openxmlformats.org/spreadsheetml/2006/main" xmlns:r="http://schemas.openxmlformats.org/officeDocument/2006/relationships">
  <sheetPr>
    <tabColor rgb="FF00FF00"/>
  </sheetPr>
  <dimension ref="B2:S22"/>
  <sheetViews>
    <sheetView zoomScaleSheetLayoutView="75" zoomScalePageLayoutView="0" workbookViewId="0" topLeftCell="B1">
      <pane xSplit="1" ySplit="7" topLeftCell="C11" activePane="bottomRight" state="frozen"/>
      <selection pane="topLeft" activeCell="B1" sqref="B1"/>
      <selection pane="topRight" activeCell="C1" sqref="C1"/>
      <selection pane="bottomLeft" activeCell="B7" sqref="B7"/>
      <selection pane="bottomRight" activeCell="W18" sqref="W18"/>
    </sheetView>
  </sheetViews>
  <sheetFormatPr defaultColWidth="9.140625" defaultRowHeight="12.75"/>
  <cols>
    <col min="2" max="2" width="5.57421875" style="0" customWidth="1"/>
    <col min="3" max="3" width="71.00390625" style="0" customWidth="1"/>
    <col min="4" max="4" width="8.140625" style="0" customWidth="1"/>
    <col min="5" max="5" width="11.7109375" style="0" hidden="1" customWidth="1"/>
    <col min="6" max="6" width="6.421875" style="0" hidden="1" customWidth="1"/>
    <col min="7" max="7" width="12.140625" style="0" hidden="1" customWidth="1"/>
    <col min="8" max="8" width="8.7109375" style="0" hidden="1" customWidth="1"/>
    <col min="9" max="9" width="8.421875" style="0" hidden="1" customWidth="1"/>
    <col min="10" max="10" width="10.421875" style="0" hidden="1" customWidth="1"/>
    <col min="11" max="13" width="0" style="0" hidden="1" customWidth="1"/>
    <col min="14" max="14" width="11.8515625" style="0" hidden="1" customWidth="1"/>
    <col min="15" max="15" width="12.57421875" style="0" hidden="1" customWidth="1"/>
    <col min="16" max="16" width="11.8515625" style="0" hidden="1" customWidth="1"/>
    <col min="17" max="17" width="13.28125" style="0" customWidth="1"/>
    <col min="18" max="18" width="15.28125" style="0" customWidth="1"/>
    <col min="19" max="19" width="16.57421875" style="0" customWidth="1"/>
  </cols>
  <sheetData>
    <row r="2" spans="2:19" ht="18.75" customHeight="1">
      <c r="B2" s="356" t="s">
        <v>330</v>
      </c>
      <c r="C2" s="356"/>
      <c r="D2" s="356"/>
      <c r="E2" s="356"/>
      <c r="F2" s="356"/>
      <c r="G2" s="356"/>
      <c r="H2" s="356"/>
      <c r="I2" s="356"/>
      <c r="J2" s="356"/>
      <c r="K2" s="356"/>
      <c r="L2" s="356"/>
      <c r="M2" s="356"/>
      <c r="N2" s="356"/>
      <c r="O2" s="356"/>
      <c r="P2" s="356"/>
      <c r="Q2" s="356"/>
      <c r="R2" s="356"/>
      <c r="S2" s="356"/>
    </row>
    <row r="3" spans="3:7" ht="15" customHeight="1">
      <c r="C3" s="186"/>
      <c r="D3" s="186"/>
      <c r="E3" s="186"/>
      <c r="F3" s="186"/>
      <c r="G3" s="26"/>
    </row>
    <row r="4" spans="2:19" ht="33.75" customHeight="1">
      <c r="B4" s="419" t="s">
        <v>489</v>
      </c>
      <c r="C4" s="419"/>
      <c r="D4" s="419"/>
      <c r="E4" s="419"/>
      <c r="F4" s="419"/>
      <c r="G4" s="419"/>
      <c r="H4" s="419"/>
      <c r="I4" s="419"/>
      <c r="J4" s="419"/>
      <c r="K4" s="419"/>
      <c r="L4" s="419"/>
      <c r="M4" s="419"/>
      <c r="N4" s="419"/>
      <c r="O4" s="419"/>
      <c r="P4" s="419"/>
      <c r="Q4" s="419"/>
      <c r="R4" s="419"/>
      <c r="S4" s="419"/>
    </row>
    <row r="5" spans="2:7" ht="15" customHeight="1">
      <c r="B5" s="7"/>
      <c r="C5" s="198"/>
      <c r="D5" s="165"/>
      <c r="E5" s="165"/>
      <c r="F5" s="165"/>
      <c r="G5" s="63"/>
    </row>
    <row r="6" spans="2:19" ht="52.5" customHeight="1">
      <c r="B6" s="364" t="s">
        <v>0</v>
      </c>
      <c r="C6" s="364" t="s">
        <v>1</v>
      </c>
      <c r="D6" s="364" t="s">
        <v>2</v>
      </c>
      <c r="E6" s="401" t="s">
        <v>369</v>
      </c>
      <c r="F6" s="401"/>
      <c r="G6" s="401"/>
      <c r="H6" s="401" t="s">
        <v>382</v>
      </c>
      <c r="I6" s="401"/>
      <c r="J6" s="401"/>
      <c r="K6" s="401" t="s">
        <v>449</v>
      </c>
      <c r="L6" s="401"/>
      <c r="M6" s="401"/>
      <c r="N6" s="317" t="s">
        <v>469</v>
      </c>
      <c r="O6" s="318"/>
      <c r="P6" s="319"/>
      <c r="Q6" s="317" t="s">
        <v>470</v>
      </c>
      <c r="R6" s="318"/>
      <c r="S6" s="319"/>
    </row>
    <row r="7" spans="2:19" ht="25.5" customHeight="1">
      <c r="B7" s="364"/>
      <c r="C7" s="364"/>
      <c r="D7" s="364"/>
      <c r="E7" s="41" t="s">
        <v>77</v>
      </c>
      <c r="F7" s="41" t="s">
        <v>73</v>
      </c>
      <c r="G7" s="41" t="s">
        <v>74</v>
      </c>
      <c r="H7" s="37" t="s">
        <v>77</v>
      </c>
      <c r="I7" s="37" t="s">
        <v>73</v>
      </c>
      <c r="J7" s="37" t="s">
        <v>74</v>
      </c>
      <c r="K7" s="37" t="s">
        <v>77</v>
      </c>
      <c r="L7" s="37" t="s">
        <v>73</v>
      </c>
      <c r="M7" s="37" t="s">
        <v>74</v>
      </c>
      <c r="N7" s="37" t="s">
        <v>77</v>
      </c>
      <c r="O7" s="37" t="s">
        <v>73</v>
      </c>
      <c r="P7" s="37" t="s">
        <v>74</v>
      </c>
      <c r="Q7" s="37" t="s">
        <v>77</v>
      </c>
      <c r="R7" s="37" t="s">
        <v>73</v>
      </c>
      <c r="S7" s="37" t="s">
        <v>74</v>
      </c>
    </row>
    <row r="8" spans="2:19" ht="24" customHeight="1">
      <c r="B8" s="178">
        <v>1</v>
      </c>
      <c r="C8" s="12" t="s">
        <v>235</v>
      </c>
      <c r="D8" s="15" t="s">
        <v>76</v>
      </c>
      <c r="E8" s="42">
        <v>602.682382782002</v>
      </c>
      <c r="F8" s="42">
        <v>1</v>
      </c>
      <c r="G8" s="19">
        <v>602.682382782002</v>
      </c>
      <c r="H8" s="42">
        <v>640.1517492019419</v>
      </c>
      <c r="I8" s="145">
        <v>1</v>
      </c>
      <c r="J8" s="19">
        <v>640.1517492019419</v>
      </c>
      <c r="K8" s="42">
        <f>H8*1.059</f>
        <v>677.9207024048565</v>
      </c>
      <c r="L8" s="145">
        <v>1</v>
      </c>
      <c r="M8" s="19">
        <f>L8*K8</f>
        <v>677.9207024048565</v>
      </c>
      <c r="N8" s="42">
        <f>K8*1.2778</f>
        <v>866.2470735329256</v>
      </c>
      <c r="O8" s="145">
        <v>1</v>
      </c>
      <c r="P8" s="19">
        <f>O8*N8</f>
        <v>866.2470735329256</v>
      </c>
      <c r="Q8" s="42">
        <f>N8*1.0524</f>
        <v>911.6384201860509</v>
      </c>
      <c r="R8" s="145">
        <v>1</v>
      </c>
      <c r="S8" s="42">
        <f>Q8*R8</f>
        <v>911.6384201860509</v>
      </c>
    </row>
    <row r="9" spans="2:19" ht="24.75" customHeight="1">
      <c r="B9" s="431">
        <v>2</v>
      </c>
      <c r="C9" s="12" t="s">
        <v>124</v>
      </c>
      <c r="D9" s="15"/>
      <c r="E9" s="42">
        <v>0</v>
      </c>
      <c r="F9" s="42"/>
      <c r="G9" s="19">
        <v>0</v>
      </c>
      <c r="H9" s="42"/>
      <c r="I9" s="145"/>
      <c r="J9" s="19"/>
      <c r="K9" s="42"/>
      <c r="L9" s="145"/>
      <c r="M9" s="19"/>
      <c r="N9" s="42"/>
      <c r="O9" s="145"/>
      <c r="P9" s="19"/>
      <c r="Q9" s="42">
        <f>N9*1.0524</f>
        <v>0</v>
      </c>
      <c r="R9" s="145"/>
      <c r="S9" s="42">
        <f>Q9*R9</f>
        <v>0</v>
      </c>
    </row>
    <row r="10" spans="2:19" ht="18.75" customHeight="1">
      <c r="B10" s="432"/>
      <c r="C10" s="12" t="s">
        <v>331</v>
      </c>
      <c r="D10" s="15" t="s">
        <v>75</v>
      </c>
      <c r="E10" s="42">
        <v>1004.4622534770698</v>
      </c>
      <c r="F10" s="42">
        <v>1</v>
      </c>
      <c r="G10" s="19">
        <v>1004.4622534770698</v>
      </c>
      <c r="H10" s="42">
        <v>1066.9106762379927</v>
      </c>
      <c r="I10" s="145">
        <v>1</v>
      </c>
      <c r="J10" s="19">
        <v>1066.9106762379927</v>
      </c>
      <c r="K10" s="42">
        <f>H10*1.059</f>
        <v>1129.858406136034</v>
      </c>
      <c r="L10" s="145">
        <v>1</v>
      </c>
      <c r="M10" s="19">
        <f>L10*K10</f>
        <v>1129.858406136034</v>
      </c>
      <c r="N10" s="42">
        <f>K10*1.2778</f>
        <v>1443.7330713606243</v>
      </c>
      <c r="O10" s="145">
        <v>1</v>
      </c>
      <c r="P10" s="19">
        <f>O10*N10</f>
        <v>1443.7330713606243</v>
      </c>
      <c r="Q10" s="42">
        <f>N10*1.0524</f>
        <v>1519.384684299921</v>
      </c>
      <c r="R10" s="145">
        <v>1</v>
      </c>
      <c r="S10" s="42">
        <f>Q10*R10</f>
        <v>1519.384684299921</v>
      </c>
    </row>
    <row r="11" spans="2:19" ht="25.5" customHeight="1">
      <c r="B11" s="15">
        <v>3</v>
      </c>
      <c r="C11" s="12" t="s">
        <v>295</v>
      </c>
      <c r="D11" s="15" t="s">
        <v>21</v>
      </c>
      <c r="E11" s="42">
        <v>16.768985867730713</v>
      </c>
      <c r="F11" s="42">
        <v>35</v>
      </c>
      <c r="G11" s="19">
        <v>586.914505370575</v>
      </c>
      <c r="H11" s="42">
        <v>17.811530488113398</v>
      </c>
      <c r="I11" s="145">
        <v>35</v>
      </c>
      <c r="J11" s="19">
        <v>623.4035670839689</v>
      </c>
      <c r="K11" s="42">
        <f>H11*1.059</f>
        <v>18.862410786912086</v>
      </c>
      <c r="L11" s="145">
        <v>35</v>
      </c>
      <c r="M11" s="19">
        <f>L11*K11</f>
        <v>660.184377541923</v>
      </c>
      <c r="N11" s="42">
        <f>K11*1.2778</f>
        <v>24.102388503516266</v>
      </c>
      <c r="O11" s="145">
        <v>35</v>
      </c>
      <c r="P11" s="19">
        <f>O11*N11</f>
        <v>843.5835976230693</v>
      </c>
      <c r="Q11" s="42">
        <f>N11*1.0524</f>
        <v>25.365353661100517</v>
      </c>
      <c r="R11" s="145">
        <v>35</v>
      </c>
      <c r="S11" s="42">
        <f>Q11*R11</f>
        <v>887.7873781385181</v>
      </c>
    </row>
    <row r="12" spans="2:19" ht="31.5" customHeight="1">
      <c r="B12" s="15">
        <v>4</v>
      </c>
      <c r="C12" s="12" t="s">
        <v>70</v>
      </c>
      <c r="D12" s="15" t="s">
        <v>75</v>
      </c>
      <c r="E12" s="42">
        <v>602.6515536464452</v>
      </c>
      <c r="F12" s="42">
        <v>1</v>
      </c>
      <c r="G12" s="19">
        <v>602.6515536464452</v>
      </c>
      <c r="H12" s="42">
        <v>640.1190033881984</v>
      </c>
      <c r="I12" s="145">
        <v>1</v>
      </c>
      <c r="J12" s="19">
        <v>640.1190033881984</v>
      </c>
      <c r="K12" s="42">
        <f>H12*1.059</f>
        <v>677.886024588102</v>
      </c>
      <c r="L12" s="145">
        <v>1</v>
      </c>
      <c r="M12" s="19">
        <f>L12*K12</f>
        <v>677.886024588102</v>
      </c>
      <c r="N12" s="42">
        <f>K12*1.2778</f>
        <v>866.2027622186768</v>
      </c>
      <c r="O12" s="145">
        <v>1</v>
      </c>
      <c r="P12" s="19">
        <f>O12*N12</f>
        <v>866.2027622186768</v>
      </c>
      <c r="Q12" s="42">
        <f>N12*1.0524</f>
        <v>911.5917869589355</v>
      </c>
      <c r="R12" s="145">
        <v>1</v>
      </c>
      <c r="S12" s="42">
        <f>Q12*R12</f>
        <v>911.5917869589355</v>
      </c>
    </row>
    <row r="13" spans="2:19" ht="23.25" customHeight="1">
      <c r="B13" s="12"/>
      <c r="C13" s="12" t="s">
        <v>71</v>
      </c>
      <c r="D13" s="15"/>
      <c r="E13" s="41"/>
      <c r="F13" s="41"/>
      <c r="G13" s="50">
        <f>SUM(G8:G12)</f>
        <v>2796.710695276092</v>
      </c>
      <c r="H13" s="41"/>
      <c r="I13" s="41"/>
      <c r="J13" s="50">
        <f>SUM(J8:J12)</f>
        <v>2970.584995912102</v>
      </c>
      <c r="K13" s="41"/>
      <c r="L13" s="41"/>
      <c r="M13" s="50">
        <f>SUM(M8:M12)</f>
        <v>3145.8495106709156</v>
      </c>
      <c r="N13" s="41"/>
      <c r="O13" s="41"/>
      <c r="P13" s="50">
        <f>SUM(P8:P12)</f>
        <v>4019.7665047352957</v>
      </c>
      <c r="Q13" s="4"/>
      <c r="R13" s="4"/>
      <c r="S13" s="50">
        <f>SUM(S8:S12)</f>
        <v>4230.402269583426</v>
      </c>
    </row>
    <row r="14" spans="2:19" ht="21.75" customHeight="1">
      <c r="B14" s="58"/>
      <c r="C14" s="17" t="s">
        <v>72</v>
      </c>
      <c r="D14" s="55"/>
      <c r="E14" s="41"/>
      <c r="F14" s="41"/>
      <c r="G14" s="110">
        <f>G13</f>
        <v>2796.710695276092</v>
      </c>
      <c r="H14" s="41"/>
      <c r="I14" s="41"/>
      <c r="J14" s="110">
        <f>J13</f>
        <v>2970.584995912102</v>
      </c>
      <c r="K14" s="41"/>
      <c r="L14" s="41"/>
      <c r="M14" s="110">
        <f>M13</f>
        <v>3145.8495106709156</v>
      </c>
      <c r="N14" s="41"/>
      <c r="O14" s="41"/>
      <c r="P14" s="50">
        <v>4020</v>
      </c>
      <c r="Q14" s="72"/>
      <c r="R14" s="72"/>
      <c r="S14" s="50">
        <v>4230</v>
      </c>
    </row>
    <row r="15" spans="2:7" ht="0.75" customHeight="1">
      <c r="B15" s="59"/>
      <c r="C15" s="59"/>
      <c r="D15" s="59"/>
      <c r="E15" s="59"/>
      <c r="F15" s="59"/>
      <c r="G15" s="59"/>
    </row>
    <row r="16" spans="2:7" ht="0.75" customHeight="1">
      <c r="B16" s="59"/>
      <c r="C16" s="59"/>
      <c r="D16" s="59"/>
      <c r="E16" s="59"/>
      <c r="F16" s="59"/>
      <c r="G16" s="59"/>
    </row>
    <row r="17" spans="3:7" ht="17.25" customHeight="1">
      <c r="C17" s="188"/>
      <c r="D17" s="188"/>
      <c r="E17" s="188"/>
      <c r="F17" s="188"/>
      <c r="G17" s="64"/>
    </row>
    <row r="18" spans="2:19" ht="42" customHeight="1">
      <c r="B18" s="59"/>
      <c r="C18" s="430" t="s">
        <v>241</v>
      </c>
      <c r="D18" s="430"/>
      <c r="E18" s="430"/>
      <c r="F18" s="430"/>
      <c r="G18" s="430"/>
      <c r="H18" s="430"/>
      <c r="I18" s="430"/>
      <c r="J18" s="430"/>
      <c r="K18" s="430"/>
      <c r="L18" s="430"/>
      <c r="M18" s="430"/>
      <c r="N18" s="430"/>
      <c r="O18" s="430"/>
      <c r="P18" s="430"/>
      <c r="Q18" s="430"/>
      <c r="R18" s="430"/>
      <c r="S18" s="430"/>
    </row>
    <row r="19" spans="2:7" ht="12.75">
      <c r="B19" s="59"/>
      <c r="C19" s="61"/>
      <c r="D19" s="61"/>
      <c r="E19" s="61"/>
      <c r="F19" s="61"/>
      <c r="G19" s="61"/>
    </row>
    <row r="20" spans="2:7" ht="12.75">
      <c r="B20" s="59"/>
      <c r="C20" s="61"/>
      <c r="D20" s="61"/>
      <c r="E20" s="61"/>
      <c r="F20" s="61"/>
      <c r="G20" s="61"/>
    </row>
    <row r="21" spans="2:7" ht="12.75">
      <c r="B21" s="59"/>
      <c r="C21" s="61"/>
      <c r="D21" s="61"/>
      <c r="E21" s="61"/>
      <c r="F21" s="61"/>
      <c r="G21" s="61"/>
    </row>
    <row r="22" spans="3:7" ht="12.75">
      <c r="C22" s="25"/>
      <c r="D22" s="25"/>
      <c r="E22" s="25"/>
      <c r="F22" s="25"/>
      <c r="G22" s="25"/>
    </row>
  </sheetData>
  <sheetProtection/>
  <mergeCells count="12">
    <mergeCell ref="Q6:S6"/>
    <mergeCell ref="N6:P6"/>
    <mergeCell ref="K6:M6"/>
    <mergeCell ref="H6:J6"/>
    <mergeCell ref="B2:S2"/>
    <mergeCell ref="B4:S4"/>
    <mergeCell ref="C18:S18"/>
    <mergeCell ref="B9:B10"/>
    <mergeCell ref="B6:B7"/>
    <mergeCell ref="C6:C7"/>
    <mergeCell ref="D6:D7"/>
    <mergeCell ref="E6:G6"/>
  </mergeCells>
  <printOptions/>
  <pageMargins left="0" right="0.15748031496062992" top="0.31496062992125984" bottom="0.31496062992125984" header="0.15748031496062992" footer="0.15748031496062992"/>
  <pageSetup horizontalDpi="600" verticalDpi="600" orientation="landscape" paperSize="9" r:id="rId1"/>
  <headerFooter alignWithMargins="0">
    <oddFooter>&amp;L&amp;8&amp;Z&amp;F</oddFooter>
  </headerFooter>
</worksheet>
</file>

<file path=xl/worksheets/sheet16.xml><?xml version="1.0" encoding="utf-8"?>
<worksheet xmlns="http://schemas.openxmlformats.org/spreadsheetml/2006/main" xmlns:r="http://schemas.openxmlformats.org/officeDocument/2006/relationships">
  <sheetPr>
    <tabColor rgb="FF00FF00"/>
  </sheetPr>
  <dimension ref="B1:S20"/>
  <sheetViews>
    <sheetView zoomScaleSheetLayoutView="70" zoomScalePageLayoutView="0" workbookViewId="0" topLeftCell="B1">
      <pane xSplit="1" ySplit="4" topLeftCell="C11" activePane="bottomRight" state="frozen"/>
      <selection pane="topLeft" activeCell="B1" sqref="B1"/>
      <selection pane="topRight" activeCell="C1" sqref="C1"/>
      <selection pane="bottomLeft" activeCell="B7" sqref="B7"/>
      <selection pane="bottomRight" activeCell="V12" sqref="V12"/>
    </sheetView>
  </sheetViews>
  <sheetFormatPr defaultColWidth="9.140625" defaultRowHeight="12.75"/>
  <cols>
    <col min="1" max="1" width="6.28125" style="0" customWidth="1"/>
    <col min="2" max="2" width="7.421875" style="0" customWidth="1"/>
    <col min="3" max="3" width="74.8515625" style="0" customWidth="1"/>
    <col min="5" max="5" width="0.13671875" style="0" customWidth="1"/>
    <col min="6" max="6" width="8.28125" style="0" hidden="1" customWidth="1"/>
    <col min="7" max="7" width="15.57421875" style="0" hidden="1" customWidth="1"/>
    <col min="8" max="8" width="14.8515625" style="0" hidden="1" customWidth="1"/>
    <col min="9" max="9" width="12.7109375" style="0" hidden="1" customWidth="1"/>
    <col min="10" max="10" width="20.421875" style="0" hidden="1" customWidth="1"/>
    <col min="11" max="16" width="14.7109375" style="0" hidden="1" customWidth="1"/>
    <col min="17" max="17" width="12.7109375" style="0" customWidth="1"/>
    <col min="18" max="18" width="13.28125" style="0" customWidth="1"/>
    <col min="19" max="19" width="14.140625" style="0" customWidth="1"/>
  </cols>
  <sheetData>
    <row r="1" spans="2:19" ht="24" customHeight="1">
      <c r="B1" s="356" t="s">
        <v>332</v>
      </c>
      <c r="C1" s="356"/>
      <c r="D1" s="356"/>
      <c r="E1" s="356"/>
      <c r="F1" s="356"/>
      <c r="G1" s="356"/>
      <c r="H1" s="356"/>
      <c r="I1" s="356"/>
      <c r="J1" s="356"/>
      <c r="K1" s="356"/>
      <c r="L1" s="356"/>
      <c r="M1" s="356"/>
      <c r="N1" s="356"/>
      <c r="O1" s="356"/>
      <c r="P1" s="356"/>
      <c r="Q1" s="356"/>
      <c r="R1" s="356"/>
      <c r="S1" s="356"/>
    </row>
    <row r="2" spans="2:19" ht="37.5" customHeight="1">
      <c r="B2" s="434" t="s">
        <v>490</v>
      </c>
      <c r="C2" s="434"/>
      <c r="D2" s="434"/>
      <c r="E2" s="434"/>
      <c r="F2" s="434"/>
      <c r="G2" s="434"/>
      <c r="H2" s="434"/>
      <c r="I2" s="434"/>
      <c r="J2" s="434"/>
      <c r="K2" s="434"/>
      <c r="L2" s="434"/>
      <c r="M2" s="434"/>
      <c r="N2" s="434"/>
      <c r="O2" s="434"/>
      <c r="P2" s="434"/>
      <c r="Q2" s="434"/>
      <c r="R2" s="434"/>
      <c r="S2" s="434"/>
    </row>
    <row r="3" spans="2:19" ht="23.25" customHeight="1">
      <c r="B3" s="377" t="s">
        <v>0</v>
      </c>
      <c r="C3" s="377" t="s">
        <v>1</v>
      </c>
      <c r="D3" s="377" t="s">
        <v>2</v>
      </c>
      <c r="E3" s="408" t="s">
        <v>369</v>
      </c>
      <c r="F3" s="408"/>
      <c r="G3" s="408"/>
      <c r="H3" s="408" t="s">
        <v>382</v>
      </c>
      <c r="I3" s="408"/>
      <c r="J3" s="408"/>
      <c r="K3" s="408" t="s">
        <v>449</v>
      </c>
      <c r="L3" s="408"/>
      <c r="M3" s="408"/>
      <c r="N3" s="374" t="s">
        <v>469</v>
      </c>
      <c r="O3" s="374"/>
      <c r="P3" s="374"/>
      <c r="Q3" s="428" t="s">
        <v>470</v>
      </c>
      <c r="R3" s="428"/>
      <c r="S3" s="428"/>
    </row>
    <row r="4" spans="2:19" ht="17.25" customHeight="1">
      <c r="B4" s="377"/>
      <c r="C4" s="377"/>
      <c r="D4" s="377"/>
      <c r="E4" s="115" t="s">
        <v>77</v>
      </c>
      <c r="F4" s="115" t="s">
        <v>73</v>
      </c>
      <c r="G4" s="115" t="s">
        <v>74</v>
      </c>
      <c r="H4" s="115" t="s">
        <v>77</v>
      </c>
      <c r="I4" s="136" t="s">
        <v>73</v>
      </c>
      <c r="J4" s="136" t="s">
        <v>74</v>
      </c>
      <c r="K4" s="115" t="s">
        <v>77</v>
      </c>
      <c r="L4" s="136" t="s">
        <v>73</v>
      </c>
      <c r="M4" s="136" t="s">
        <v>74</v>
      </c>
      <c r="N4" s="133" t="s">
        <v>77</v>
      </c>
      <c r="O4" s="136" t="s">
        <v>73</v>
      </c>
      <c r="P4" s="136" t="s">
        <v>74</v>
      </c>
      <c r="Q4" s="115" t="s">
        <v>77</v>
      </c>
      <c r="R4" s="131" t="s">
        <v>73</v>
      </c>
      <c r="S4" s="131" t="s">
        <v>74</v>
      </c>
    </row>
    <row r="5" spans="2:19" ht="42.75" customHeight="1">
      <c r="B5" s="250">
        <v>1</v>
      </c>
      <c r="C5" s="254" t="s">
        <v>333</v>
      </c>
      <c r="D5" s="250" t="s">
        <v>21</v>
      </c>
      <c r="E5" s="139">
        <v>32248.043808272098</v>
      </c>
      <c r="F5" s="136">
        <v>1</v>
      </c>
      <c r="G5" s="221">
        <v>32248.043808272098</v>
      </c>
      <c r="H5" s="139">
        <v>34252.936939876185</v>
      </c>
      <c r="I5" s="136">
        <v>1</v>
      </c>
      <c r="J5" s="221">
        <v>34252.936939876185</v>
      </c>
      <c r="K5" s="139">
        <f>H5*1.059</f>
        <v>36273.860219328875</v>
      </c>
      <c r="L5" s="136">
        <v>1</v>
      </c>
      <c r="M5" s="221">
        <f>L5*K5</f>
        <v>36273.860219328875</v>
      </c>
      <c r="N5" s="139">
        <f>K5*1.2778</f>
        <v>46350.738588258435</v>
      </c>
      <c r="O5" s="136">
        <v>1</v>
      </c>
      <c r="P5" s="221">
        <f>O5*N5</f>
        <v>46350.738588258435</v>
      </c>
      <c r="Q5" s="139">
        <f>N5*1.0524</f>
        <v>48779.51729028318</v>
      </c>
      <c r="R5" s="136">
        <v>1</v>
      </c>
      <c r="S5" s="139">
        <f>Q5*R5</f>
        <v>48779.51729028318</v>
      </c>
    </row>
    <row r="6" spans="2:19" ht="24.75" customHeight="1">
      <c r="B6" s="250">
        <v>2</v>
      </c>
      <c r="C6" s="254" t="s">
        <v>334</v>
      </c>
      <c r="D6" s="250" t="s">
        <v>21</v>
      </c>
      <c r="E6" s="139">
        <v>6449.604011763316</v>
      </c>
      <c r="F6" s="136">
        <v>1</v>
      </c>
      <c r="G6" s="221">
        <v>6449.604011763316</v>
      </c>
      <c r="H6" s="139">
        <v>6850.582342778653</v>
      </c>
      <c r="I6" s="136">
        <v>1</v>
      </c>
      <c r="J6" s="221">
        <v>6850.582342778653</v>
      </c>
      <c r="K6" s="139">
        <f aca="true" t="shared" si="0" ref="K6:K12">H6*1.059</f>
        <v>7254.7667010025925</v>
      </c>
      <c r="L6" s="136">
        <v>1</v>
      </c>
      <c r="M6" s="221">
        <f>L6*K6</f>
        <v>7254.7667010025925</v>
      </c>
      <c r="N6" s="139">
        <f aca="true" t="shared" si="1" ref="N6:N12">K6*1.2778</f>
        <v>9270.140890541114</v>
      </c>
      <c r="O6" s="136">
        <v>1</v>
      </c>
      <c r="P6" s="221">
        <f>O6*N6</f>
        <v>9270.140890541114</v>
      </c>
      <c r="Q6" s="139">
        <f aca="true" t="shared" si="2" ref="Q6:Q12">N6*1.0524</f>
        <v>9755.896273205468</v>
      </c>
      <c r="R6" s="136">
        <v>1</v>
      </c>
      <c r="S6" s="139">
        <f aca="true" t="shared" si="3" ref="S6:S12">Q6*R6</f>
        <v>9755.896273205468</v>
      </c>
    </row>
    <row r="7" spans="2:19" ht="33.75" customHeight="1">
      <c r="B7" s="250">
        <v>3</v>
      </c>
      <c r="C7" s="254" t="s">
        <v>335</v>
      </c>
      <c r="D7" s="250" t="s">
        <v>21</v>
      </c>
      <c r="E7" s="139">
        <v>10061.385583274545</v>
      </c>
      <c r="F7" s="136">
        <v>1</v>
      </c>
      <c r="G7" s="221">
        <v>10061.385583274545</v>
      </c>
      <c r="H7" s="139">
        <v>10686.911986372306</v>
      </c>
      <c r="I7" s="136">
        <v>1</v>
      </c>
      <c r="J7" s="221">
        <v>10686.911986372306</v>
      </c>
      <c r="K7" s="139">
        <f t="shared" si="0"/>
        <v>11317.439793568272</v>
      </c>
      <c r="L7" s="136">
        <v>1</v>
      </c>
      <c r="M7" s="221">
        <f aca="true" t="shared" si="4" ref="M7:M12">L7*K7</f>
        <v>11317.439793568272</v>
      </c>
      <c r="N7" s="139">
        <f t="shared" si="1"/>
        <v>14461.424568221539</v>
      </c>
      <c r="O7" s="136">
        <v>1</v>
      </c>
      <c r="P7" s="221">
        <f aca="true" t="shared" si="5" ref="P7:P12">O7*N7</f>
        <v>14461.424568221539</v>
      </c>
      <c r="Q7" s="139">
        <f t="shared" si="2"/>
        <v>15219.203215596348</v>
      </c>
      <c r="R7" s="136">
        <v>1</v>
      </c>
      <c r="S7" s="139">
        <f t="shared" si="3"/>
        <v>15219.203215596348</v>
      </c>
    </row>
    <row r="8" spans="2:19" ht="42.75" customHeight="1">
      <c r="B8" s="138">
        <v>4</v>
      </c>
      <c r="C8" s="141" t="s">
        <v>62</v>
      </c>
      <c r="D8" s="138" t="s">
        <v>21</v>
      </c>
      <c r="E8" s="139">
        <v>2008.9412759400068</v>
      </c>
      <c r="F8" s="139">
        <v>1</v>
      </c>
      <c r="G8" s="221">
        <v>2008.9412759400068</v>
      </c>
      <c r="H8" s="139">
        <v>2133.839164006473</v>
      </c>
      <c r="I8" s="139">
        <v>1</v>
      </c>
      <c r="J8" s="221">
        <v>2133.839164006473</v>
      </c>
      <c r="K8" s="139">
        <f t="shared" si="0"/>
        <v>2259.7356746828546</v>
      </c>
      <c r="L8" s="139">
        <v>1</v>
      </c>
      <c r="M8" s="221">
        <f t="shared" si="4"/>
        <v>2259.7356746828546</v>
      </c>
      <c r="N8" s="139">
        <f t="shared" si="1"/>
        <v>2887.490245109752</v>
      </c>
      <c r="O8" s="139">
        <v>1</v>
      </c>
      <c r="P8" s="221">
        <f t="shared" si="5"/>
        <v>2887.490245109752</v>
      </c>
      <c r="Q8" s="139">
        <f t="shared" si="2"/>
        <v>3038.794733953503</v>
      </c>
      <c r="R8" s="244">
        <v>1</v>
      </c>
      <c r="S8" s="139">
        <f t="shared" si="3"/>
        <v>3038.794733953503</v>
      </c>
    </row>
    <row r="9" spans="2:19" ht="36" customHeight="1">
      <c r="B9" s="138">
        <v>5</v>
      </c>
      <c r="C9" s="141" t="s">
        <v>294</v>
      </c>
      <c r="D9" s="138" t="s">
        <v>21</v>
      </c>
      <c r="E9" s="139">
        <v>1934.8829847381592</v>
      </c>
      <c r="F9" s="139">
        <v>1</v>
      </c>
      <c r="G9" s="221">
        <v>1934.8829847381592</v>
      </c>
      <c r="H9" s="139">
        <v>2055.176594782315</v>
      </c>
      <c r="I9" s="139">
        <v>1</v>
      </c>
      <c r="J9" s="221">
        <v>2055.176594782315</v>
      </c>
      <c r="K9" s="139">
        <f t="shared" si="0"/>
        <v>2176.4320138744715</v>
      </c>
      <c r="L9" s="139">
        <v>1</v>
      </c>
      <c r="M9" s="221">
        <f t="shared" si="4"/>
        <v>2176.4320138744715</v>
      </c>
      <c r="N9" s="139">
        <f t="shared" si="1"/>
        <v>2781.0448273288</v>
      </c>
      <c r="O9" s="139">
        <v>1</v>
      </c>
      <c r="P9" s="221">
        <f t="shared" si="5"/>
        <v>2781.0448273288</v>
      </c>
      <c r="Q9" s="139">
        <f t="shared" si="2"/>
        <v>2926.771576280829</v>
      </c>
      <c r="R9" s="244">
        <v>1</v>
      </c>
      <c r="S9" s="139">
        <f t="shared" si="3"/>
        <v>2926.771576280829</v>
      </c>
    </row>
    <row r="10" spans="2:19" ht="43.5" customHeight="1">
      <c r="B10" s="138">
        <v>6</v>
      </c>
      <c r="C10" s="141" t="s">
        <v>295</v>
      </c>
      <c r="D10" s="138" t="s">
        <v>21</v>
      </c>
      <c r="E10" s="139">
        <v>16.768985867730713</v>
      </c>
      <c r="F10" s="139">
        <v>35</v>
      </c>
      <c r="G10" s="221">
        <v>586.914505370575</v>
      </c>
      <c r="H10" s="139">
        <v>17.811530488113398</v>
      </c>
      <c r="I10" s="139">
        <v>35</v>
      </c>
      <c r="J10" s="221">
        <v>623.4035670839689</v>
      </c>
      <c r="K10" s="139">
        <f t="shared" si="0"/>
        <v>18.862410786912086</v>
      </c>
      <c r="L10" s="139">
        <v>35</v>
      </c>
      <c r="M10" s="221">
        <f t="shared" si="4"/>
        <v>660.184377541923</v>
      </c>
      <c r="N10" s="139">
        <f t="shared" si="1"/>
        <v>24.102388503516266</v>
      </c>
      <c r="O10" s="139">
        <v>35</v>
      </c>
      <c r="P10" s="221">
        <f t="shared" si="5"/>
        <v>843.5835976230693</v>
      </c>
      <c r="Q10" s="139">
        <f t="shared" si="2"/>
        <v>25.365353661100517</v>
      </c>
      <c r="R10" s="244">
        <v>35</v>
      </c>
      <c r="S10" s="139">
        <f t="shared" si="3"/>
        <v>887.7873781385181</v>
      </c>
    </row>
    <row r="11" spans="2:19" ht="43.5" customHeight="1">
      <c r="B11" s="138">
        <v>7</v>
      </c>
      <c r="C11" s="141" t="s">
        <v>68</v>
      </c>
      <c r="D11" s="138" t="s">
        <v>75</v>
      </c>
      <c r="E11" s="139">
        <v>602.6515536464452</v>
      </c>
      <c r="F11" s="139">
        <v>1</v>
      </c>
      <c r="G11" s="221">
        <v>602.6515536464452</v>
      </c>
      <c r="H11" s="139">
        <v>640.1190033881984</v>
      </c>
      <c r="I11" s="139">
        <v>1</v>
      </c>
      <c r="J11" s="221">
        <v>640.1190033881984</v>
      </c>
      <c r="K11" s="139">
        <f t="shared" si="0"/>
        <v>677.886024588102</v>
      </c>
      <c r="L11" s="139">
        <v>1</v>
      </c>
      <c r="M11" s="221">
        <f t="shared" si="4"/>
        <v>677.886024588102</v>
      </c>
      <c r="N11" s="139">
        <f t="shared" si="1"/>
        <v>866.2027622186768</v>
      </c>
      <c r="O11" s="139">
        <v>1</v>
      </c>
      <c r="P11" s="221">
        <f t="shared" si="5"/>
        <v>866.2027622186768</v>
      </c>
      <c r="Q11" s="139">
        <f t="shared" si="2"/>
        <v>911.5917869589355</v>
      </c>
      <c r="R11" s="244">
        <v>1</v>
      </c>
      <c r="S11" s="139">
        <f t="shared" si="3"/>
        <v>911.5917869589355</v>
      </c>
    </row>
    <row r="12" spans="2:19" ht="45" customHeight="1">
      <c r="B12" s="138">
        <v>8</v>
      </c>
      <c r="C12" s="141" t="s">
        <v>240</v>
      </c>
      <c r="D12" s="138" t="s">
        <v>75</v>
      </c>
      <c r="E12" s="139">
        <v>602.6515536464452</v>
      </c>
      <c r="F12" s="139">
        <v>1</v>
      </c>
      <c r="G12" s="221">
        <v>602.6515536464452</v>
      </c>
      <c r="H12" s="139">
        <v>640.1190033881984</v>
      </c>
      <c r="I12" s="139">
        <v>1</v>
      </c>
      <c r="J12" s="221">
        <v>640.1190033881984</v>
      </c>
      <c r="K12" s="139">
        <f t="shared" si="0"/>
        <v>677.886024588102</v>
      </c>
      <c r="L12" s="139">
        <v>1</v>
      </c>
      <c r="M12" s="221">
        <f t="shared" si="4"/>
        <v>677.886024588102</v>
      </c>
      <c r="N12" s="139">
        <f t="shared" si="1"/>
        <v>866.2027622186768</v>
      </c>
      <c r="O12" s="139">
        <v>1</v>
      </c>
      <c r="P12" s="221">
        <f t="shared" si="5"/>
        <v>866.2027622186768</v>
      </c>
      <c r="Q12" s="139">
        <f t="shared" si="2"/>
        <v>911.5917869589355</v>
      </c>
      <c r="R12" s="244">
        <v>1</v>
      </c>
      <c r="S12" s="139">
        <f t="shared" si="3"/>
        <v>911.5917869589355</v>
      </c>
    </row>
    <row r="13" spans="2:19" ht="28.5" customHeight="1">
      <c r="B13" s="141"/>
      <c r="C13" s="247" t="s">
        <v>474</v>
      </c>
      <c r="D13" s="138"/>
      <c r="E13" s="136"/>
      <c r="F13" s="136"/>
      <c r="G13" s="180">
        <f>SUM(G5:G12)</f>
        <v>54495.07527665158</v>
      </c>
      <c r="H13" s="136"/>
      <c r="I13" s="136"/>
      <c r="J13" s="180">
        <f>SUM(J5:J12)</f>
        <v>57883.0886016763</v>
      </c>
      <c r="K13" s="136"/>
      <c r="L13" s="136"/>
      <c r="M13" s="180">
        <f>SUM(M5:M12)</f>
        <v>61298.19082917519</v>
      </c>
      <c r="N13" s="136"/>
      <c r="O13" s="136"/>
      <c r="P13" s="180">
        <f>SUM(P5:P12)</f>
        <v>78326.82824152007</v>
      </c>
      <c r="Q13" s="4"/>
      <c r="R13" s="4"/>
      <c r="S13" s="142">
        <f>SUM(S5:S12)</f>
        <v>82431.1540413757</v>
      </c>
    </row>
    <row r="14" spans="2:19" ht="27.75" customHeight="1">
      <c r="B14" s="246"/>
      <c r="C14" s="247" t="s">
        <v>72</v>
      </c>
      <c r="D14" s="248"/>
      <c r="E14" s="136"/>
      <c r="F14" s="136"/>
      <c r="G14" s="249">
        <f>G13</f>
        <v>54495.07527665158</v>
      </c>
      <c r="H14" s="136"/>
      <c r="I14" s="136"/>
      <c r="J14" s="249">
        <f>J13</f>
        <v>57883.0886016763</v>
      </c>
      <c r="K14" s="136"/>
      <c r="L14" s="136"/>
      <c r="M14" s="249">
        <f>M13</f>
        <v>61298.19082917519</v>
      </c>
      <c r="N14" s="136"/>
      <c r="O14" s="136"/>
      <c r="P14" s="249">
        <f>P13</f>
        <v>78326.82824152007</v>
      </c>
      <c r="Q14" s="4"/>
      <c r="R14" s="4"/>
      <c r="S14" s="142">
        <v>82431</v>
      </c>
    </row>
    <row r="15" spans="3:8" ht="17.25" customHeight="1">
      <c r="C15" s="188"/>
      <c r="D15" s="188"/>
      <c r="E15" s="188"/>
      <c r="F15" s="188"/>
      <c r="G15" s="64"/>
      <c r="H15" s="31"/>
    </row>
    <row r="16" spans="2:19" ht="51.75" customHeight="1">
      <c r="B16" s="59"/>
      <c r="C16" s="433" t="s">
        <v>241</v>
      </c>
      <c r="D16" s="433"/>
      <c r="E16" s="433"/>
      <c r="F16" s="433"/>
      <c r="G16" s="433"/>
      <c r="H16" s="433"/>
      <c r="I16" s="433"/>
      <c r="J16" s="433"/>
      <c r="K16" s="433"/>
      <c r="L16" s="433"/>
      <c r="M16" s="433"/>
      <c r="N16" s="433"/>
      <c r="O16" s="433"/>
      <c r="P16" s="433"/>
      <c r="Q16" s="433"/>
      <c r="R16" s="433"/>
      <c r="S16" s="433"/>
    </row>
    <row r="17" spans="2:7" ht="12.75">
      <c r="B17" s="59"/>
      <c r="C17" s="61"/>
      <c r="D17" s="61"/>
      <c r="E17" s="61"/>
      <c r="F17" s="61"/>
      <c r="G17" s="61"/>
    </row>
    <row r="18" spans="2:7" ht="12.75">
      <c r="B18" s="59"/>
      <c r="C18" s="61"/>
      <c r="D18" s="61"/>
      <c r="E18" s="61"/>
      <c r="F18" s="61"/>
      <c r="G18" s="61"/>
    </row>
    <row r="19" spans="2:7" ht="12.75">
      <c r="B19" s="59"/>
      <c r="C19" s="61"/>
      <c r="D19" s="61"/>
      <c r="E19" s="61"/>
      <c r="F19" s="61"/>
      <c r="G19" s="61"/>
    </row>
    <row r="20" spans="3:7" ht="12.75">
      <c r="C20" s="25"/>
      <c r="D20" s="25"/>
      <c r="E20" s="25"/>
      <c r="F20" s="25"/>
      <c r="G20" s="25"/>
    </row>
  </sheetData>
  <sheetProtection/>
  <mergeCells count="11">
    <mergeCell ref="H3:J3"/>
    <mergeCell ref="C16:S16"/>
    <mergeCell ref="B3:B4"/>
    <mergeCell ref="C3:C4"/>
    <mergeCell ref="Q3:S3"/>
    <mergeCell ref="B1:S1"/>
    <mergeCell ref="B2:S2"/>
    <mergeCell ref="D3:D4"/>
    <mergeCell ref="E3:G3"/>
    <mergeCell ref="N3:P3"/>
    <mergeCell ref="K3:M3"/>
  </mergeCells>
  <printOptions/>
  <pageMargins left="0.2755905511811024" right="0.15748031496062992" top="0.31496062992125984" bottom="0.31496062992125984" header="0.15748031496062992" footer="0.15748031496062992"/>
  <pageSetup horizontalDpi="600" verticalDpi="600" orientation="landscape" paperSize="9" r:id="rId1"/>
  <headerFooter alignWithMargins="0">
    <oddFooter>&amp;L&amp;8&amp;Z&amp;F</oddFooter>
  </headerFooter>
</worksheet>
</file>

<file path=xl/worksheets/sheet17.xml><?xml version="1.0" encoding="utf-8"?>
<worksheet xmlns="http://schemas.openxmlformats.org/spreadsheetml/2006/main" xmlns:r="http://schemas.openxmlformats.org/officeDocument/2006/relationships">
  <sheetPr>
    <tabColor rgb="FF00FF00"/>
  </sheetPr>
  <dimension ref="A3:N31"/>
  <sheetViews>
    <sheetView zoomScalePageLayoutView="0" workbookViewId="0" topLeftCell="A3">
      <pane xSplit="2" ySplit="4" topLeftCell="C16" activePane="bottomRight" state="frozen"/>
      <selection pane="topLeft" activeCell="A3" sqref="A3"/>
      <selection pane="topRight" activeCell="C3" sqref="C3"/>
      <selection pane="bottomLeft" activeCell="A7" sqref="A7"/>
      <selection pane="bottomRight" activeCell="P26" sqref="P26"/>
    </sheetView>
  </sheetViews>
  <sheetFormatPr defaultColWidth="9.140625" defaultRowHeight="12.75"/>
  <cols>
    <col min="1" max="1" width="6.140625" style="0" customWidth="1"/>
    <col min="2" max="2" width="72.57421875" style="0" customWidth="1"/>
    <col min="3" max="3" width="8.28125" style="0" customWidth="1"/>
    <col min="4" max="4" width="8.140625" style="0" customWidth="1"/>
    <col min="5" max="5" width="10.421875" style="0" hidden="1" customWidth="1"/>
    <col min="6" max="6" width="12.28125" style="0" hidden="1" customWidth="1"/>
    <col min="7" max="7" width="8.57421875" style="0" hidden="1" customWidth="1"/>
    <col min="8" max="8" width="15.140625" style="0" hidden="1" customWidth="1"/>
    <col min="9" max="9" width="9.421875" style="0" hidden="1" customWidth="1"/>
    <col min="10" max="10" width="12.00390625" style="0" hidden="1" customWidth="1"/>
    <col min="11" max="11" width="14.00390625" style="0" hidden="1" customWidth="1"/>
    <col min="12" max="12" width="13.28125" style="0" hidden="1" customWidth="1"/>
    <col min="13" max="13" width="17.421875" style="0" customWidth="1"/>
    <col min="14" max="14" width="16.140625" style="0" customWidth="1"/>
  </cols>
  <sheetData>
    <row r="2" ht="12.75" customHeight="1"/>
    <row r="3" spans="1:14" ht="18.75" customHeight="1">
      <c r="A3" s="436" t="s">
        <v>336</v>
      </c>
      <c r="B3" s="356"/>
      <c r="C3" s="356"/>
      <c r="D3" s="356"/>
      <c r="E3" s="356"/>
      <c r="F3" s="356"/>
      <c r="G3" s="356"/>
      <c r="H3" s="356"/>
      <c r="I3" s="356"/>
      <c r="J3" s="356"/>
      <c r="K3" s="356"/>
      <c r="L3" s="356"/>
      <c r="M3" s="356"/>
      <c r="N3" s="356"/>
    </row>
    <row r="4" spans="1:14" ht="23.25" customHeight="1">
      <c r="A4" s="437" t="s">
        <v>491</v>
      </c>
      <c r="B4" s="438"/>
      <c r="C4" s="438"/>
      <c r="D4" s="438"/>
      <c r="E4" s="438"/>
      <c r="F4" s="438"/>
      <c r="G4" s="438"/>
      <c r="H4" s="438"/>
      <c r="I4" s="438"/>
      <c r="J4" s="438"/>
      <c r="K4" s="438"/>
      <c r="L4" s="438"/>
      <c r="M4" s="438"/>
      <c r="N4" s="438"/>
    </row>
    <row r="5" spans="1:14" ht="30" customHeight="1">
      <c r="A5" s="360" t="s">
        <v>0</v>
      </c>
      <c r="B5" s="360" t="s">
        <v>1</v>
      </c>
      <c r="C5" s="360" t="s">
        <v>2</v>
      </c>
      <c r="D5" s="360" t="s">
        <v>73</v>
      </c>
      <c r="E5" s="397" t="s">
        <v>371</v>
      </c>
      <c r="F5" s="398"/>
      <c r="G5" s="397" t="s">
        <v>390</v>
      </c>
      <c r="H5" s="398"/>
      <c r="I5" s="397" t="s">
        <v>450</v>
      </c>
      <c r="J5" s="398"/>
      <c r="K5" s="353" t="s">
        <v>469</v>
      </c>
      <c r="L5" s="355"/>
      <c r="M5" s="353" t="s">
        <v>470</v>
      </c>
      <c r="N5" s="355"/>
    </row>
    <row r="6" spans="1:14" ht="12.75">
      <c r="A6" s="362"/>
      <c r="B6" s="362"/>
      <c r="C6" s="362"/>
      <c r="D6" s="362"/>
      <c r="E6" s="37" t="s">
        <v>77</v>
      </c>
      <c r="F6" s="37" t="s">
        <v>78</v>
      </c>
      <c r="G6" s="37" t="s">
        <v>77</v>
      </c>
      <c r="H6" s="37" t="s">
        <v>78</v>
      </c>
      <c r="I6" s="37" t="s">
        <v>77</v>
      </c>
      <c r="J6" s="37" t="s">
        <v>78</v>
      </c>
      <c r="K6" s="37" t="s">
        <v>77</v>
      </c>
      <c r="L6" s="37" t="s">
        <v>78</v>
      </c>
      <c r="M6" s="37" t="s">
        <v>77</v>
      </c>
      <c r="N6" s="37" t="s">
        <v>78</v>
      </c>
    </row>
    <row r="7" spans="1:14" ht="20.25" customHeight="1">
      <c r="A7" s="53">
        <v>1</v>
      </c>
      <c r="B7" s="10" t="s">
        <v>8</v>
      </c>
      <c r="C7" s="8" t="s">
        <v>21</v>
      </c>
      <c r="D7" s="24">
        <v>10</v>
      </c>
      <c r="E7" s="42">
        <v>241.0729531128008</v>
      </c>
      <c r="F7" s="42">
        <v>2410.729531128008</v>
      </c>
      <c r="G7" s="42">
        <v>256.06069968077674</v>
      </c>
      <c r="H7" s="42">
        <v>2560.6069968077672</v>
      </c>
      <c r="I7" s="42">
        <f>G7*1.059</f>
        <v>271.16828096194257</v>
      </c>
      <c r="J7" s="42">
        <f>I7*D7</f>
        <v>2711.682809619426</v>
      </c>
      <c r="K7" s="42">
        <f>I7*1.2778</f>
        <v>346.49882941317026</v>
      </c>
      <c r="L7" s="42">
        <f>K7*D7</f>
        <v>3464.988294131703</v>
      </c>
      <c r="M7" s="42">
        <f>K7*1.0524</f>
        <v>364.6553680744204</v>
      </c>
      <c r="N7" s="42">
        <f>M7*D7</f>
        <v>3646.553680744204</v>
      </c>
    </row>
    <row r="8" spans="1:14" ht="20.25" customHeight="1">
      <c r="A8" s="53">
        <v>2</v>
      </c>
      <c r="B8" s="10" t="s">
        <v>88</v>
      </c>
      <c r="C8" s="8" t="s">
        <v>21</v>
      </c>
      <c r="D8" s="24">
        <v>5</v>
      </c>
      <c r="E8" s="42">
        <v>100.44706379700034</v>
      </c>
      <c r="F8" s="42">
        <v>502.2353189850017</v>
      </c>
      <c r="G8" s="42">
        <v>106.69195820032364</v>
      </c>
      <c r="H8" s="42">
        <v>533.4597910016182</v>
      </c>
      <c r="I8" s="42">
        <f aca="true" t="shared" si="0" ref="I8:I16">G8*1.059</f>
        <v>112.98678373414273</v>
      </c>
      <c r="J8" s="42">
        <f aca="true" t="shared" si="1" ref="J8:J16">I8*D8</f>
        <v>564.9339186707136</v>
      </c>
      <c r="K8" s="42">
        <f aca="true" t="shared" si="2" ref="K8:K16">I8*1.2778</f>
        <v>144.3745122554876</v>
      </c>
      <c r="L8" s="42">
        <f aca="true" t="shared" si="3" ref="L8:L16">K8*D8</f>
        <v>721.872561277438</v>
      </c>
      <c r="M8" s="42">
        <f aca="true" t="shared" si="4" ref="M8:M22">K8*1.0524</f>
        <v>151.93973669767513</v>
      </c>
      <c r="N8" s="42">
        <f aca="true" t="shared" si="5" ref="N8:N22">M8*D8</f>
        <v>759.6986834883757</v>
      </c>
    </row>
    <row r="9" spans="1:14" ht="24" customHeight="1">
      <c r="A9" s="53">
        <v>3</v>
      </c>
      <c r="B9" s="10" t="s">
        <v>229</v>
      </c>
      <c r="C9" s="8" t="s">
        <v>21</v>
      </c>
      <c r="D9" s="24">
        <v>10</v>
      </c>
      <c r="E9" s="42">
        <v>200.89412759400068</v>
      </c>
      <c r="F9" s="42">
        <v>2008.9412759400068</v>
      </c>
      <c r="G9" s="42">
        <v>213.38391640064728</v>
      </c>
      <c r="H9" s="42">
        <v>2133.839164006473</v>
      </c>
      <c r="I9" s="42">
        <f t="shared" si="0"/>
        <v>225.97356746828547</v>
      </c>
      <c r="J9" s="42">
        <f t="shared" si="1"/>
        <v>2259.7356746828546</v>
      </c>
      <c r="K9" s="42">
        <f t="shared" si="2"/>
        <v>288.7490245109752</v>
      </c>
      <c r="L9" s="42">
        <f t="shared" si="3"/>
        <v>2887.490245109752</v>
      </c>
      <c r="M9" s="42">
        <f t="shared" si="4"/>
        <v>303.87947339535026</v>
      </c>
      <c r="N9" s="42">
        <f t="shared" si="5"/>
        <v>3038.7947339535026</v>
      </c>
    </row>
    <row r="10" spans="1:14" ht="20.25" customHeight="1">
      <c r="A10" s="53">
        <v>4</v>
      </c>
      <c r="B10" s="10" t="s">
        <v>58</v>
      </c>
      <c r="C10" s="8" t="s">
        <v>21</v>
      </c>
      <c r="D10" s="24">
        <v>5</v>
      </c>
      <c r="E10" s="42">
        <v>301.341191391001</v>
      </c>
      <c r="F10" s="42">
        <v>1506.7059569550051</v>
      </c>
      <c r="G10" s="42">
        <v>320.07587460097096</v>
      </c>
      <c r="H10" s="42">
        <v>1600.3793730048549</v>
      </c>
      <c r="I10" s="42">
        <f t="shared" si="0"/>
        <v>338.9603512024282</v>
      </c>
      <c r="J10" s="42">
        <f t="shared" si="1"/>
        <v>1694.8017560121411</v>
      </c>
      <c r="K10" s="42">
        <f t="shared" si="2"/>
        <v>433.1235367664628</v>
      </c>
      <c r="L10" s="42">
        <f t="shared" si="3"/>
        <v>2165.617683832314</v>
      </c>
      <c r="M10" s="42">
        <f t="shared" si="4"/>
        <v>455.81921009302545</v>
      </c>
      <c r="N10" s="42">
        <f t="shared" si="5"/>
        <v>2279.096050465127</v>
      </c>
    </row>
    <row r="11" spans="1:14" ht="20.25" customHeight="1">
      <c r="A11" s="53">
        <v>5</v>
      </c>
      <c r="B11" s="10" t="s">
        <v>242</v>
      </c>
      <c r="C11" s="8" t="s">
        <v>21</v>
      </c>
      <c r="D11" s="24">
        <v>10</v>
      </c>
      <c r="E11" s="42">
        <v>502.2353189850017</v>
      </c>
      <c r="F11" s="42">
        <v>5022.353189850017</v>
      </c>
      <c r="G11" s="42">
        <v>533.4597910016182</v>
      </c>
      <c r="H11" s="42">
        <v>5334.597910016182</v>
      </c>
      <c r="I11" s="42">
        <f t="shared" si="0"/>
        <v>564.9339186707136</v>
      </c>
      <c r="J11" s="42">
        <f t="shared" si="1"/>
        <v>5649.339186707137</v>
      </c>
      <c r="K11" s="42">
        <f t="shared" si="2"/>
        <v>721.872561277438</v>
      </c>
      <c r="L11" s="42">
        <f t="shared" si="3"/>
        <v>7218.725612774379</v>
      </c>
      <c r="M11" s="42">
        <f t="shared" si="4"/>
        <v>759.6986834883758</v>
      </c>
      <c r="N11" s="42">
        <f t="shared" si="5"/>
        <v>7596.986834883757</v>
      </c>
    </row>
    <row r="12" spans="1:14" s="59" customFormat="1" ht="20.25" customHeight="1">
      <c r="A12" s="178">
        <v>6</v>
      </c>
      <c r="B12" s="12" t="s">
        <v>47</v>
      </c>
      <c r="C12" s="8" t="s">
        <v>466</v>
      </c>
      <c r="D12" s="24">
        <v>185</v>
      </c>
      <c r="E12" s="42">
        <v>16.071530207520055</v>
      </c>
      <c r="F12" s="42">
        <v>2973.2330883912105</v>
      </c>
      <c r="G12" s="42">
        <f>E12*1.062171</f>
        <v>17.070713312051783</v>
      </c>
      <c r="H12" s="125">
        <f>D12*G12</f>
        <v>3158.08196272958</v>
      </c>
      <c r="I12" s="125">
        <f>G12*1.059</f>
        <v>18.077885397462836</v>
      </c>
      <c r="J12" s="125">
        <f>I12*D12</f>
        <v>3344.4087985306246</v>
      </c>
      <c r="K12" s="42">
        <f t="shared" si="2"/>
        <v>23.099921960878014</v>
      </c>
      <c r="L12" s="42">
        <f t="shared" si="3"/>
        <v>4273.485562762433</v>
      </c>
      <c r="M12" s="42">
        <f t="shared" si="4"/>
        <v>24.31035787162802</v>
      </c>
      <c r="N12" s="42">
        <f t="shared" si="5"/>
        <v>4497.416206251184</v>
      </c>
    </row>
    <row r="13" spans="1:14" ht="20.25" customHeight="1">
      <c r="A13" s="53">
        <v>7</v>
      </c>
      <c r="B13" s="10" t="s">
        <v>230</v>
      </c>
      <c r="C13" s="8" t="s">
        <v>76</v>
      </c>
      <c r="D13" s="24">
        <v>1</v>
      </c>
      <c r="E13" s="42">
        <v>251.11765949250085</v>
      </c>
      <c r="F13" s="42">
        <v>251.11765949250085</v>
      </c>
      <c r="G13" s="42">
        <v>266.7298955008091</v>
      </c>
      <c r="H13" s="42">
        <v>266.7298955008091</v>
      </c>
      <c r="I13" s="42">
        <f t="shared" si="0"/>
        <v>282.4669593353568</v>
      </c>
      <c r="J13" s="42">
        <f t="shared" si="1"/>
        <v>282.4669593353568</v>
      </c>
      <c r="K13" s="42">
        <f t="shared" si="2"/>
        <v>360.936280638719</v>
      </c>
      <c r="L13" s="42">
        <f t="shared" si="3"/>
        <v>360.936280638719</v>
      </c>
      <c r="M13" s="42">
        <f t="shared" si="4"/>
        <v>379.8493417441879</v>
      </c>
      <c r="N13" s="42">
        <f t="shared" si="5"/>
        <v>379.8493417441879</v>
      </c>
    </row>
    <row r="14" spans="1:14" ht="20.25" customHeight="1">
      <c r="A14" s="53">
        <v>8</v>
      </c>
      <c r="B14" s="12" t="s">
        <v>231</v>
      </c>
      <c r="C14" s="15" t="s">
        <v>76</v>
      </c>
      <c r="D14" s="171">
        <v>1</v>
      </c>
      <c r="E14" s="42">
        <v>200.89412759400068</v>
      </c>
      <c r="F14" s="42">
        <v>200.89412759400068</v>
      </c>
      <c r="G14" s="42">
        <v>213.38391640064728</v>
      </c>
      <c r="H14" s="42">
        <v>213.38391640064728</v>
      </c>
      <c r="I14" s="42">
        <f t="shared" si="0"/>
        <v>225.97356746828547</v>
      </c>
      <c r="J14" s="42">
        <f t="shared" si="1"/>
        <v>225.97356746828547</v>
      </c>
      <c r="K14" s="42">
        <f t="shared" si="2"/>
        <v>288.7490245109752</v>
      </c>
      <c r="L14" s="42">
        <f t="shared" si="3"/>
        <v>288.7490245109752</v>
      </c>
      <c r="M14" s="42">
        <f t="shared" si="4"/>
        <v>303.87947339535026</v>
      </c>
      <c r="N14" s="42">
        <f t="shared" si="5"/>
        <v>303.87947339535026</v>
      </c>
    </row>
    <row r="15" spans="1:14" ht="20.25" customHeight="1">
      <c r="A15" s="53">
        <v>9</v>
      </c>
      <c r="B15" s="12" t="s">
        <v>232</v>
      </c>
      <c r="C15" s="15" t="s">
        <v>76</v>
      </c>
      <c r="D15" s="171">
        <v>1</v>
      </c>
      <c r="E15" s="42">
        <v>200.89412759400068</v>
      </c>
      <c r="F15" s="42">
        <v>200.89412759400068</v>
      </c>
      <c r="G15" s="42">
        <v>213.38391640064728</v>
      </c>
      <c r="H15" s="42">
        <v>213.38391640064728</v>
      </c>
      <c r="I15" s="42">
        <f t="shared" si="0"/>
        <v>225.97356746828547</v>
      </c>
      <c r="J15" s="42">
        <f t="shared" si="1"/>
        <v>225.97356746828547</v>
      </c>
      <c r="K15" s="42">
        <f t="shared" si="2"/>
        <v>288.7490245109752</v>
      </c>
      <c r="L15" s="42">
        <f t="shared" si="3"/>
        <v>288.7490245109752</v>
      </c>
      <c r="M15" s="42">
        <f t="shared" si="4"/>
        <v>303.87947339535026</v>
      </c>
      <c r="N15" s="42">
        <f t="shared" si="5"/>
        <v>303.87947339535026</v>
      </c>
    </row>
    <row r="16" spans="1:14" ht="20.25" customHeight="1">
      <c r="A16" s="53">
        <v>10</v>
      </c>
      <c r="B16" s="12" t="s">
        <v>233</v>
      </c>
      <c r="C16" s="15" t="s">
        <v>76</v>
      </c>
      <c r="D16" s="171">
        <v>1</v>
      </c>
      <c r="E16" s="42">
        <v>150.6705956955005</v>
      </c>
      <c r="F16" s="42">
        <v>150.6705956955005</v>
      </c>
      <c r="G16" s="42">
        <v>160.03793730048548</v>
      </c>
      <c r="H16" s="42">
        <v>160.03793730048548</v>
      </c>
      <c r="I16" s="42">
        <f t="shared" si="0"/>
        <v>169.4801756012141</v>
      </c>
      <c r="J16" s="42">
        <f t="shared" si="1"/>
        <v>169.4801756012141</v>
      </c>
      <c r="K16" s="42">
        <f t="shared" si="2"/>
        <v>216.5617683832314</v>
      </c>
      <c r="L16" s="42">
        <f t="shared" si="3"/>
        <v>216.5617683832314</v>
      </c>
      <c r="M16" s="42">
        <f t="shared" si="4"/>
        <v>227.90960504651272</v>
      </c>
      <c r="N16" s="42">
        <f t="shared" si="5"/>
        <v>227.90960504651272</v>
      </c>
    </row>
    <row r="17" spans="1:14" ht="20.25" customHeight="1">
      <c r="A17" s="53">
        <v>11</v>
      </c>
      <c r="B17" s="12" t="s">
        <v>89</v>
      </c>
      <c r="C17" s="19" t="s">
        <v>75</v>
      </c>
      <c r="D17" s="19" t="s">
        <v>75</v>
      </c>
      <c r="E17" s="42" t="s">
        <v>75</v>
      </c>
      <c r="F17" s="42">
        <v>1004.4706379700034</v>
      </c>
      <c r="G17" s="42" t="s">
        <v>75</v>
      </c>
      <c r="H17" s="42">
        <v>1066.9195820032364</v>
      </c>
      <c r="I17" s="42" t="s">
        <v>75</v>
      </c>
      <c r="J17" s="42">
        <f>H17*1.059</f>
        <v>1129.8678373414273</v>
      </c>
      <c r="K17" s="42" t="s">
        <v>75</v>
      </c>
      <c r="L17" s="42">
        <f>J17*1.2778</f>
        <v>1443.745122554876</v>
      </c>
      <c r="M17" s="42" t="s">
        <v>75</v>
      </c>
      <c r="N17" s="42">
        <f>L17*5.24/100+L17</f>
        <v>1519.3973669767515</v>
      </c>
    </row>
    <row r="18" spans="1:14" ht="20.25" customHeight="1">
      <c r="A18" s="53">
        <v>12</v>
      </c>
      <c r="B18" s="12" t="s">
        <v>61</v>
      </c>
      <c r="C18" s="19" t="s">
        <v>75</v>
      </c>
      <c r="D18" s="19" t="s">
        <v>75</v>
      </c>
      <c r="E18" s="42" t="s">
        <v>75</v>
      </c>
      <c r="F18" s="42">
        <v>10044.706379700034</v>
      </c>
      <c r="G18" s="42" t="s">
        <v>75</v>
      </c>
      <c r="H18" s="42">
        <v>10669.195820032364</v>
      </c>
      <c r="I18" s="42" t="s">
        <v>75</v>
      </c>
      <c r="J18" s="42">
        <f>H18*1.059</f>
        <v>11298.678373414274</v>
      </c>
      <c r="K18" s="42" t="s">
        <v>75</v>
      </c>
      <c r="L18" s="42">
        <f>J18*1.2778</f>
        <v>14437.451225548759</v>
      </c>
      <c r="M18" s="42" t="s">
        <v>75</v>
      </c>
      <c r="N18" s="42">
        <f>L18*5.24/100+L18</f>
        <v>15193.973669767514</v>
      </c>
    </row>
    <row r="19" spans="1:14" ht="20.25" customHeight="1">
      <c r="A19" s="53">
        <v>13</v>
      </c>
      <c r="B19" s="12" t="s">
        <v>64</v>
      </c>
      <c r="C19" s="19" t="s">
        <v>75</v>
      </c>
      <c r="D19" s="19" t="s">
        <v>75</v>
      </c>
      <c r="E19" s="42" t="s">
        <v>75</v>
      </c>
      <c r="F19" s="42">
        <v>602.682382782002</v>
      </c>
      <c r="G19" s="42" t="s">
        <v>75</v>
      </c>
      <c r="H19" s="42">
        <v>640.1517492019419</v>
      </c>
      <c r="I19" s="42" t="s">
        <v>75</v>
      </c>
      <c r="J19" s="42">
        <f>H19*1.059</f>
        <v>677.9207024048565</v>
      </c>
      <c r="K19" s="42" t="s">
        <v>75</v>
      </c>
      <c r="L19" s="42">
        <f>J19*1.2778</f>
        <v>866.2470735329256</v>
      </c>
      <c r="M19" s="42" t="s">
        <v>75</v>
      </c>
      <c r="N19" s="42">
        <f>L19*5.24/100+L19</f>
        <v>911.6384201860509</v>
      </c>
    </row>
    <row r="20" spans="1:14" ht="20.25" customHeight="1">
      <c r="A20" s="53">
        <v>14</v>
      </c>
      <c r="B20" s="12" t="s">
        <v>337</v>
      </c>
      <c r="C20" s="19" t="s">
        <v>21</v>
      </c>
      <c r="D20" s="171">
        <v>1</v>
      </c>
      <c r="E20" s="42">
        <v>24143.070189</v>
      </c>
      <c r="F20" s="42">
        <v>24143.070189</v>
      </c>
      <c r="G20" s="42">
        <v>25644.069005720317</v>
      </c>
      <c r="H20" s="42">
        <v>25644.069005720317</v>
      </c>
      <c r="I20" s="42">
        <f>G20*1.059</f>
        <v>27157.069077057815</v>
      </c>
      <c r="J20" s="42">
        <f>I20*D20</f>
        <v>27157.069077057815</v>
      </c>
      <c r="K20" s="42">
        <f>I20*1.2778</f>
        <v>34701.302866664475</v>
      </c>
      <c r="L20" s="42">
        <f>K20*D20</f>
        <v>34701.302866664475</v>
      </c>
      <c r="M20" s="42">
        <f t="shared" si="4"/>
        <v>36519.65113687769</v>
      </c>
      <c r="N20" s="42">
        <f t="shared" si="5"/>
        <v>36519.65113687769</v>
      </c>
    </row>
    <row r="21" spans="1:14" ht="20.25" customHeight="1">
      <c r="A21" s="53">
        <v>15</v>
      </c>
      <c r="B21" s="12" t="s">
        <v>334</v>
      </c>
      <c r="C21" s="19" t="s">
        <v>21</v>
      </c>
      <c r="D21" s="171">
        <v>1</v>
      </c>
      <c r="E21" s="42">
        <v>4828.6140378</v>
      </c>
      <c r="F21" s="42">
        <v>4828.6140378</v>
      </c>
      <c r="G21" s="42">
        <v>5128.813801144063</v>
      </c>
      <c r="H21" s="42">
        <v>5128.813801144063</v>
      </c>
      <c r="I21" s="42">
        <f>G21*1.059</f>
        <v>5431.413815411563</v>
      </c>
      <c r="J21" s="42">
        <f>I21*D21</f>
        <v>5431.413815411563</v>
      </c>
      <c r="K21" s="42">
        <f>I21*1.2778</f>
        <v>6940.260573332895</v>
      </c>
      <c r="L21" s="42">
        <f>K21*D21</f>
        <v>6940.260573332895</v>
      </c>
      <c r="M21" s="42">
        <f t="shared" si="4"/>
        <v>7303.930227375538</v>
      </c>
      <c r="N21" s="42">
        <f t="shared" si="5"/>
        <v>7303.930227375538</v>
      </c>
    </row>
    <row r="22" spans="1:14" ht="20.25" customHeight="1">
      <c r="A22" s="53">
        <v>16</v>
      </c>
      <c r="B22" s="12" t="s">
        <v>338</v>
      </c>
      <c r="C22" s="19" t="s">
        <v>21</v>
      </c>
      <c r="D22" s="171">
        <v>1</v>
      </c>
      <c r="E22" s="42">
        <v>9415.79181732</v>
      </c>
      <c r="F22" s="42">
        <v>9415.79181732</v>
      </c>
      <c r="G22" s="42">
        <v>10001.1810103946</v>
      </c>
      <c r="H22" s="42">
        <v>10001.1810103946</v>
      </c>
      <c r="I22" s="42">
        <f>G22*1.059</f>
        <v>10591.250690007882</v>
      </c>
      <c r="J22" s="42">
        <f>I22*D22</f>
        <v>10591.250690007882</v>
      </c>
      <c r="K22" s="42">
        <f>I22*1.2778</f>
        <v>13533.500131692073</v>
      </c>
      <c r="L22" s="42">
        <f>K22*D22</f>
        <v>13533.500131692073</v>
      </c>
      <c r="M22" s="42">
        <f t="shared" si="4"/>
        <v>14242.655538592739</v>
      </c>
      <c r="N22" s="42">
        <f t="shared" si="5"/>
        <v>14242.655538592739</v>
      </c>
    </row>
    <row r="23" spans="1:14" ht="20.25" customHeight="1">
      <c r="A23" s="53">
        <v>17</v>
      </c>
      <c r="B23" s="12" t="s">
        <v>339</v>
      </c>
      <c r="C23" s="19" t="s">
        <v>75</v>
      </c>
      <c r="D23" s="19" t="s">
        <v>75</v>
      </c>
      <c r="E23" s="19" t="s">
        <v>75</v>
      </c>
      <c r="F23" s="42">
        <v>2008.9308183719438</v>
      </c>
      <c r="G23" s="19" t="s">
        <v>75</v>
      </c>
      <c r="H23" s="42">
        <v>2133.828056280946</v>
      </c>
      <c r="I23" s="19" t="s">
        <v>75</v>
      </c>
      <c r="J23" s="42">
        <f>H23*1.059</f>
        <v>2259.7239116015216</v>
      </c>
      <c r="K23" s="19" t="s">
        <v>75</v>
      </c>
      <c r="L23" s="42">
        <f>J23*1.2778</f>
        <v>2887.4752142444245</v>
      </c>
      <c r="M23" s="42" t="s">
        <v>75</v>
      </c>
      <c r="N23" s="42">
        <f>L23*5.24/100+L23</f>
        <v>3038.7789154708325</v>
      </c>
    </row>
    <row r="24" spans="1:14" ht="16.5" customHeight="1">
      <c r="A24" s="2"/>
      <c r="B24" s="17" t="s">
        <v>433</v>
      </c>
      <c r="C24" s="19"/>
      <c r="D24" s="19"/>
      <c r="E24" s="19"/>
      <c r="F24" s="50"/>
      <c r="G24" s="19"/>
      <c r="H24" s="50"/>
      <c r="I24" s="19"/>
      <c r="J24" s="50"/>
      <c r="K24" s="19"/>
      <c r="L24" s="50">
        <f>SUM(L7:L23)</f>
        <v>96697.15826550234</v>
      </c>
      <c r="M24" s="41"/>
      <c r="N24" s="50">
        <f>SUM(N7:N23)</f>
        <v>101764.08935861464</v>
      </c>
    </row>
    <row r="25" ht="1.5" customHeight="1">
      <c r="N25" s="31">
        <f>SUM(N7:N24)</f>
        <v>203528.17871722928</v>
      </c>
    </row>
    <row r="26" spans="2:4" ht="12.75" customHeight="1">
      <c r="B26" s="62"/>
      <c r="C26" s="62"/>
      <c r="D26" s="62"/>
    </row>
    <row r="27" spans="1:14" ht="39.75" customHeight="1">
      <c r="A27" s="435" t="s">
        <v>243</v>
      </c>
      <c r="B27" s="435"/>
      <c r="C27" s="435"/>
      <c r="D27" s="435"/>
      <c r="E27" s="435"/>
      <c r="F27" s="435"/>
      <c r="G27" s="435"/>
      <c r="H27" s="435"/>
      <c r="I27" s="435"/>
      <c r="J27" s="435"/>
      <c r="K27" s="435"/>
      <c r="L27" s="435"/>
      <c r="M27" s="435"/>
      <c r="N27" s="435"/>
    </row>
    <row r="28" spans="1:4" ht="12.75" customHeight="1">
      <c r="A28" s="62"/>
      <c r="B28" s="62"/>
      <c r="C28" s="62"/>
      <c r="D28" s="62"/>
    </row>
    <row r="29" spans="1:4" ht="12.75">
      <c r="A29" s="62"/>
      <c r="B29" s="62"/>
      <c r="C29" s="62"/>
      <c r="D29" s="62"/>
    </row>
    <row r="30" spans="1:4" ht="12.75">
      <c r="A30" s="62"/>
      <c r="B30" s="62"/>
      <c r="C30" s="62"/>
      <c r="D30" s="62"/>
    </row>
    <row r="31" spans="1:4" ht="12.75">
      <c r="A31" s="62"/>
      <c r="B31" s="62"/>
      <c r="C31" s="62"/>
      <c r="D31" s="62"/>
    </row>
  </sheetData>
  <sheetProtection/>
  <mergeCells count="12">
    <mergeCell ref="K5:L5"/>
    <mergeCell ref="I5:J5"/>
    <mergeCell ref="A5:A6"/>
    <mergeCell ref="B5:B6"/>
    <mergeCell ref="C5:C6"/>
    <mergeCell ref="A27:N27"/>
    <mergeCell ref="A3:N3"/>
    <mergeCell ref="A4:N4"/>
    <mergeCell ref="M5:N5"/>
    <mergeCell ref="D5:D6"/>
    <mergeCell ref="E5:F5"/>
    <mergeCell ref="G5:H5"/>
  </mergeCells>
  <printOptions/>
  <pageMargins left="0.984251968503937" right="0.15748031496062992" top="0.3937007874015748" bottom="0.31496062992125984" header="0.2362204724409449" footer="0.15748031496062992"/>
  <pageSetup horizontalDpi="600" verticalDpi="600" orientation="landscape" paperSize="9" r:id="rId1"/>
  <headerFooter alignWithMargins="0">
    <oddFooter>&amp;L&amp;8&amp;Z&amp;F</oddFooter>
  </headerFooter>
</worksheet>
</file>

<file path=xl/worksheets/sheet18.xml><?xml version="1.0" encoding="utf-8"?>
<worksheet xmlns="http://schemas.openxmlformats.org/spreadsheetml/2006/main" xmlns:r="http://schemas.openxmlformats.org/officeDocument/2006/relationships">
  <sheetPr>
    <tabColor rgb="FF00FF00"/>
  </sheetPr>
  <dimension ref="B2:O33"/>
  <sheetViews>
    <sheetView zoomScalePageLayoutView="0" workbookViewId="0" topLeftCell="B1">
      <pane xSplit="2" ySplit="6" topLeftCell="D16" activePane="bottomRight" state="frozen"/>
      <selection pane="topLeft" activeCell="B1" sqref="B1"/>
      <selection pane="topRight" activeCell="D1" sqref="D1"/>
      <selection pane="bottomLeft" activeCell="B7" sqref="B7"/>
      <selection pane="bottomRight" activeCell="Q18" sqref="Q18"/>
    </sheetView>
  </sheetViews>
  <sheetFormatPr defaultColWidth="9.140625" defaultRowHeight="12.75"/>
  <cols>
    <col min="1" max="1" width="1.57421875" style="0" hidden="1" customWidth="1"/>
    <col min="2" max="2" width="6.7109375" style="0" customWidth="1"/>
    <col min="3" max="3" width="64.8515625" style="0" customWidth="1"/>
    <col min="4" max="4" width="10.57421875" style="0" customWidth="1"/>
    <col min="5" max="5" width="11.57421875" style="0" customWidth="1"/>
    <col min="6" max="6" width="8.140625" style="0" hidden="1" customWidth="1"/>
    <col min="7" max="7" width="8.421875" style="0" hidden="1" customWidth="1"/>
    <col min="8" max="8" width="9.7109375" style="0" hidden="1" customWidth="1"/>
    <col min="9" max="9" width="8.8515625" style="0" hidden="1" customWidth="1"/>
    <col min="10" max="10" width="9.00390625" style="0" hidden="1" customWidth="1"/>
    <col min="11" max="11" width="4.57421875" style="0" hidden="1" customWidth="1"/>
    <col min="12" max="12" width="11.421875" style="0" hidden="1" customWidth="1"/>
    <col min="13" max="13" width="13.140625" style="0" hidden="1" customWidth="1"/>
    <col min="14" max="14" width="15.8515625" style="0" customWidth="1"/>
    <col min="15" max="15" width="17.7109375" style="0" customWidth="1"/>
  </cols>
  <sheetData>
    <row r="2" spans="7:9" ht="12.75">
      <c r="G2" s="363" t="s">
        <v>449</v>
      </c>
      <c r="H2" s="363"/>
      <c r="I2" s="363"/>
    </row>
    <row r="3" spans="2:15" ht="21.75" customHeight="1">
      <c r="B3" s="356" t="s">
        <v>205</v>
      </c>
      <c r="C3" s="356"/>
      <c r="D3" s="356"/>
      <c r="E3" s="356"/>
      <c r="F3" s="356"/>
      <c r="G3" s="356"/>
      <c r="H3" s="356"/>
      <c r="I3" s="356"/>
      <c r="J3" s="356"/>
      <c r="K3" s="356"/>
      <c r="L3" s="356"/>
      <c r="M3" s="356"/>
      <c r="N3" s="356"/>
      <c r="O3" s="356"/>
    </row>
    <row r="4" spans="2:15" ht="28.5" customHeight="1">
      <c r="B4" s="357" t="s">
        <v>492</v>
      </c>
      <c r="C4" s="357"/>
      <c r="D4" s="357"/>
      <c r="E4" s="357"/>
      <c r="F4" s="357"/>
      <c r="G4" s="357"/>
      <c r="H4" s="357"/>
      <c r="I4" s="357"/>
      <c r="J4" s="357"/>
      <c r="K4" s="357"/>
      <c r="L4" s="357"/>
      <c r="M4" s="357"/>
      <c r="N4" s="357"/>
      <c r="O4" s="357"/>
    </row>
    <row r="5" spans="2:15" ht="43.5" customHeight="1">
      <c r="B5" s="364" t="s">
        <v>79</v>
      </c>
      <c r="C5" s="364" t="s">
        <v>1</v>
      </c>
      <c r="D5" s="364" t="s">
        <v>2</v>
      </c>
      <c r="E5" s="364" t="s">
        <v>73</v>
      </c>
      <c r="F5" s="364" t="s">
        <v>370</v>
      </c>
      <c r="G5" s="364"/>
      <c r="H5" s="364" t="s">
        <v>383</v>
      </c>
      <c r="I5" s="364"/>
      <c r="J5" s="364" t="s">
        <v>447</v>
      </c>
      <c r="K5" s="364"/>
      <c r="L5" s="364" t="s">
        <v>469</v>
      </c>
      <c r="M5" s="364"/>
      <c r="N5" s="364" t="s">
        <v>470</v>
      </c>
      <c r="O5" s="364"/>
    </row>
    <row r="6" spans="2:15" ht="16.5" customHeight="1">
      <c r="B6" s="364"/>
      <c r="C6" s="364"/>
      <c r="D6" s="364"/>
      <c r="E6" s="364"/>
      <c r="F6" s="1" t="s">
        <v>77</v>
      </c>
      <c r="G6" s="1" t="s">
        <v>81</v>
      </c>
      <c r="H6" s="1" t="s">
        <v>77</v>
      </c>
      <c r="I6" s="1" t="s">
        <v>81</v>
      </c>
      <c r="J6" s="1" t="s">
        <v>77</v>
      </c>
      <c r="K6" s="1" t="s">
        <v>81</v>
      </c>
      <c r="L6" s="1" t="s">
        <v>77</v>
      </c>
      <c r="M6" s="1" t="s">
        <v>81</v>
      </c>
      <c r="N6" s="1" t="s">
        <v>77</v>
      </c>
      <c r="O6" s="1" t="s">
        <v>81</v>
      </c>
    </row>
    <row r="7" spans="2:15" ht="16.5" customHeight="1">
      <c r="B7" s="53">
        <v>1</v>
      </c>
      <c r="C7" s="10" t="s">
        <v>5</v>
      </c>
      <c r="D7" s="8" t="s">
        <v>20</v>
      </c>
      <c r="E7" s="8">
        <v>1</v>
      </c>
      <c r="F7" s="73">
        <v>3021.2486851298167</v>
      </c>
      <c r="G7" s="74">
        <v>3021.2486851298167</v>
      </c>
      <c r="H7" s="147">
        <v>3209.0827371330224</v>
      </c>
      <c r="I7" s="227">
        <v>3209.0827371330224</v>
      </c>
      <c r="J7" s="147">
        <f>H7*1.059</f>
        <v>3398.4186186238708</v>
      </c>
      <c r="K7" s="147">
        <f>I7*1.059</f>
        <v>3398.4186186238708</v>
      </c>
      <c r="L7" s="439">
        <f>J7*1.2778</f>
        <v>4342.4993108775825</v>
      </c>
      <c r="M7" s="439">
        <f>L7*E7</f>
        <v>4342.4993108775825</v>
      </c>
      <c r="N7" s="387">
        <f>L7*1.0524</f>
        <v>4570.046274767567</v>
      </c>
      <c r="O7" s="387">
        <f>N7*E7</f>
        <v>4570.046274767567</v>
      </c>
    </row>
    <row r="8" spans="2:15" ht="16.5" customHeight="1">
      <c r="B8" s="53">
        <f>B7+1</f>
        <v>2</v>
      </c>
      <c r="C8" s="10" t="s">
        <v>6</v>
      </c>
      <c r="D8" s="8" t="s">
        <v>20</v>
      </c>
      <c r="E8" s="8">
        <v>1</v>
      </c>
      <c r="F8" s="73"/>
      <c r="G8" s="74"/>
      <c r="H8" s="147"/>
      <c r="I8" s="227"/>
      <c r="J8" s="147"/>
      <c r="K8" s="227"/>
      <c r="L8" s="440"/>
      <c r="M8" s="440"/>
      <c r="N8" s="388"/>
      <c r="O8" s="388"/>
    </row>
    <row r="9" spans="2:15" ht="16.5" customHeight="1">
      <c r="B9" s="53">
        <f aca="true" t="shared" si="0" ref="B9:B16">B8+1</f>
        <v>3</v>
      </c>
      <c r="C9" s="10" t="s">
        <v>7</v>
      </c>
      <c r="D9" s="8" t="s">
        <v>20</v>
      </c>
      <c r="E9" s="8">
        <v>1</v>
      </c>
      <c r="F9" s="73"/>
      <c r="G9" s="74"/>
      <c r="H9" s="147"/>
      <c r="I9" s="227"/>
      <c r="J9" s="147"/>
      <c r="K9" s="227"/>
      <c r="L9" s="441"/>
      <c r="M9" s="441"/>
      <c r="N9" s="389"/>
      <c r="O9" s="389"/>
    </row>
    <row r="10" spans="2:15" ht="16.5" customHeight="1">
      <c r="B10" s="53">
        <f t="shared" si="0"/>
        <v>4</v>
      </c>
      <c r="C10" s="10" t="s">
        <v>8</v>
      </c>
      <c r="D10" s="8" t="s">
        <v>21</v>
      </c>
      <c r="E10" s="8">
        <v>12</v>
      </c>
      <c r="F10" s="73">
        <v>201.41657900865445</v>
      </c>
      <c r="G10" s="74">
        <v>2416.9989481038533</v>
      </c>
      <c r="H10" s="147">
        <v>213.9388491422015</v>
      </c>
      <c r="I10" s="227">
        <v>2567.266189706418</v>
      </c>
      <c r="J10" s="147">
        <f>H10*1.059</f>
        <v>226.56124124159138</v>
      </c>
      <c r="K10" s="227">
        <f>J10*E10</f>
        <v>2718.7348948990966</v>
      </c>
      <c r="L10" s="147">
        <f aca="true" t="shared" si="1" ref="L10:L23">J10*1.2778</f>
        <v>289.49995405850547</v>
      </c>
      <c r="M10" s="147">
        <f aca="true" t="shared" si="2" ref="M10:M23">L10*E10</f>
        <v>3473.999448702066</v>
      </c>
      <c r="N10" s="42">
        <f aca="true" t="shared" si="3" ref="N10:N15">L10*1.0524</f>
        <v>304.66975165117117</v>
      </c>
      <c r="O10" s="42">
        <f aca="true" t="shared" si="4" ref="O10:O15">N10*E10</f>
        <v>3656.037019814054</v>
      </c>
    </row>
    <row r="11" spans="2:15" ht="16.5" customHeight="1">
      <c r="B11" s="53">
        <f t="shared" si="0"/>
        <v>5</v>
      </c>
      <c r="C11" s="10" t="s">
        <v>9</v>
      </c>
      <c r="D11" s="8" t="s">
        <v>21</v>
      </c>
      <c r="E11" s="8">
        <v>4</v>
      </c>
      <c r="F11" s="73">
        <v>181.27492110778897</v>
      </c>
      <c r="G11" s="74">
        <v>725.0996844311559</v>
      </c>
      <c r="H11" s="147">
        <v>192.54496422798132</v>
      </c>
      <c r="I11" s="227">
        <v>770.1798569119253</v>
      </c>
      <c r="J11" s="147">
        <f aca="true" t="shared" si="5" ref="J11:J23">H11*1.059</f>
        <v>203.9051171174322</v>
      </c>
      <c r="K11" s="227">
        <f aca="true" t="shared" si="6" ref="K11:K23">J11*E11</f>
        <v>815.6204684697288</v>
      </c>
      <c r="L11" s="147">
        <f t="shared" si="1"/>
        <v>260.5499586526549</v>
      </c>
      <c r="M11" s="147">
        <f t="shared" si="2"/>
        <v>1042.1998346106195</v>
      </c>
      <c r="N11" s="42">
        <f t="shared" si="3"/>
        <v>274.202776486054</v>
      </c>
      <c r="O11" s="42">
        <f t="shared" si="4"/>
        <v>1096.811105944216</v>
      </c>
    </row>
    <row r="12" spans="2:15" ht="16.5" customHeight="1">
      <c r="B12" s="53">
        <f t="shared" si="0"/>
        <v>6</v>
      </c>
      <c r="C12" s="10" t="s">
        <v>103</v>
      </c>
      <c r="D12" s="8" t="s">
        <v>21</v>
      </c>
      <c r="E12" s="8">
        <v>12</v>
      </c>
      <c r="F12" s="73">
        <v>201.41657900865445</v>
      </c>
      <c r="G12" s="74">
        <v>2416.9989481038533</v>
      </c>
      <c r="H12" s="147">
        <v>213.9388491422015</v>
      </c>
      <c r="I12" s="227">
        <v>2567.266189706418</v>
      </c>
      <c r="J12" s="147">
        <f t="shared" si="5"/>
        <v>226.56124124159138</v>
      </c>
      <c r="K12" s="227">
        <f t="shared" si="6"/>
        <v>2718.7348948990966</v>
      </c>
      <c r="L12" s="147">
        <f t="shared" si="1"/>
        <v>289.49995405850547</v>
      </c>
      <c r="M12" s="147">
        <f t="shared" si="2"/>
        <v>3473.999448702066</v>
      </c>
      <c r="N12" s="42">
        <f t="shared" si="3"/>
        <v>304.66975165117117</v>
      </c>
      <c r="O12" s="42">
        <f t="shared" si="4"/>
        <v>3656.037019814054</v>
      </c>
    </row>
    <row r="13" spans="2:15" ht="16.5" customHeight="1">
      <c r="B13" s="53">
        <f t="shared" si="0"/>
        <v>7</v>
      </c>
      <c r="C13" s="10" t="s">
        <v>28</v>
      </c>
      <c r="D13" s="8" t="s">
        <v>21</v>
      </c>
      <c r="E13" s="8">
        <v>12</v>
      </c>
      <c r="F13" s="73">
        <v>40.2833158017309</v>
      </c>
      <c r="G13" s="74">
        <v>483.3997896207708</v>
      </c>
      <c r="H13" s="147">
        <v>42.78776982844031</v>
      </c>
      <c r="I13" s="227">
        <v>513.4532379412838</v>
      </c>
      <c r="J13" s="147">
        <f t="shared" si="5"/>
        <v>45.312248248318284</v>
      </c>
      <c r="K13" s="227">
        <f t="shared" si="6"/>
        <v>543.7469789798195</v>
      </c>
      <c r="L13" s="147">
        <f t="shared" si="1"/>
        <v>57.8999908117011</v>
      </c>
      <c r="M13" s="147">
        <f t="shared" si="2"/>
        <v>694.7998897404132</v>
      </c>
      <c r="N13" s="42">
        <f t="shared" si="3"/>
        <v>60.93395033023424</v>
      </c>
      <c r="O13" s="42">
        <f t="shared" si="4"/>
        <v>731.2074039628109</v>
      </c>
    </row>
    <row r="14" spans="2:15" ht="16.5" customHeight="1">
      <c r="B14" s="53">
        <f t="shared" si="0"/>
        <v>8</v>
      </c>
      <c r="C14" s="10" t="s">
        <v>80</v>
      </c>
      <c r="D14" s="8" t="s">
        <v>21</v>
      </c>
      <c r="E14" s="8">
        <v>12</v>
      </c>
      <c r="F14" s="73">
        <v>60.42497370259634</v>
      </c>
      <c r="G14" s="74">
        <v>725.0996844311561</v>
      </c>
      <c r="H14" s="147">
        <v>64.18165474266046</v>
      </c>
      <c r="I14" s="227">
        <v>770.1798569119255</v>
      </c>
      <c r="J14" s="147">
        <f t="shared" si="5"/>
        <v>67.96837237247742</v>
      </c>
      <c r="K14" s="227">
        <f t="shared" si="6"/>
        <v>815.6204684697291</v>
      </c>
      <c r="L14" s="147">
        <f t="shared" si="1"/>
        <v>86.84998621755165</v>
      </c>
      <c r="M14" s="147">
        <f t="shared" si="2"/>
        <v>1042.1998346106197</v>
      </c>
      <c r="N14" s="42">
        <f t="shared" si="3"/>
        <v>91.40092549535134</v>
      </c>
      <c r="O14" s="42">
        <f t="shared" si="4"/>
        <v>1096.8111059442163</v>
      </c>
    </row>
    <row r="15" spans="2:15" ht="16.5" customHeight="1">
      <c r="B15" s="53">
        <f t="shared" si="0"/>
        <v>9</v>
      </c>
      <c r="C15" s="10" t="s">
        <v>221</v>
      </c>
      <c r="D15" s="8" t="s">
        <v>21</v>
      </c>
      <c r="E15" s="8">
        <v>12</v>
      </c>
      <c r="F15" s="73">
        <v>503.5414475216362</v>
      </c>
      <c r="G15" s="74">
        <v>6042.497370259634</v>
      </c>
      <c r="H15" s="147">
        <v>534.8471228555038</v>
      </c>
      <c r="I15" s="227">
        <v>6418.165474266046</v>
      </c>
      <c r="J15" s="147">
        <f t="shared" si="5"/>
        <v>566.4031031039785</v>
      </c>
      <c r="K15" s="227">
        <f t="shared" si="6"/>
        <v>6796.837237247742</v>
      </c>
      <c r="L15" s="147">
        <f t="shared" si="1"/>
        <v>723.7498851462638</v>
      </c>
      <c r="M15" s="147">
        <f t="shared" si="2"/>
        <v>8684.998621755165</v>
      </c>
      <c r="N15" s="42">
        <f t="shared" si="3"/>
        <v>761.674379127928</v>
      </c>
      <c r="O15" s="42">
        <f t="shared" si="4"/>
        <v>9140.092549535137</v>
      </c>
    </row>
    <row r="16" spans="2:15" s="59" customFormat="1" ht="16.5" customHeight="1">
      <c r="B16" s="53">
        <f t="shared" si="0"/>
        <v>10</v>
      </c>
      <c r="C16" s="12" t="s">
        <v>25</v>
      </c>
      <c r="D16" s="8" t="s">
        <v>466</v>
      </c>
      <c r="E16" s="8">
        <v>51</v>
      </c>
      <c r="F16" s="73">
        <v>16.113326320692355</v>
      </c>
      <c r="G16" s="74">
        <v>821.7796423553101</v>
      </c>
      <c r="H16" s="147">
        <f>F16*1.062171</f>
        <v>17.11510793137612</v>
      </c>
      <c r="I16" s="218">
        <f>H16*E16</f>
        <v>872.870504500182</v>
      </c>
      <c r="J16" s="217">
        <f>H16*1.059</f>
        <v>18.12489929932731</v>
      </c>
      <c r="K16" s="218">
        <f>J16*E16</f>
        <v>924.3698642656929</v>
      </c>
      <c r="L16" s="147">
        <f t="shared" si="1"/>
        <v>23.15999632468044</v>
      </c>
      <c r="M16" s="147">
        <f t="shared" si="2"/>
        <v>1181.1598125587025</v>
      </c>
      <c r="N16" s="42">
        <f aca="true" t="shared" si="7" ref="N16:N23">L16*1.0524</f>
        <v>24.373580132093693</v>
      </c>
      <c r="O16" s="42">
        <f aca="true" t="shared" si="8" ref="O16:O23">N16*E16</f>
        <v>1243.0525867367783</v>
      </c>
    </row>
    <row r="17" spans="2:15" ht="16.5" customHeight="1">
      <c r="B17" s="53">
        <v>11</v>
      </c>
      <c r="C17" s="10" t="s">
        <v>26</v>
      </c>
      <c r="D17" s="8" t="s">
        <v>21</v>
      </c>
      <c r="E17" s="8">
        <v>4</v>
      </c>
      <c r="F17" s="73">
        <v>130.9207763556254</v>
      </c>
      <c r="G17" s="74">
        <v>523.6831054225016</v>
      </c>
      <c r="H17" s="147">
        <v>139.060251942431</v>
      </c>
      <c r="I17" s="227">
        <v>556.241007769724</v>
      </c>
      <c r="J17" s="147">
        <f t="shared" si="5"/>
        <v>147.2648068070344</v>
      </c>
      <c r="K17" s="227">
        <f t="shared" si="6"/>
        <v>589.0592272281376</v>
      </c>
      <c r="L17" s="147">
        <f t="shared" si="1"/>
        <v>188.17497013802856</v>
      </c>
      <c r="M17" s="147">
        <f t="shared" si="2"/>
        <v>752.6998805521142</v>
      </c>
      <c r="N17" s="42">
        <f t="shared" si="7"/>
        <v>198.03533857326124</v>
      </c>
      <c r="O17" s="42">
        <f t="shared" si="8"/>
        <v>792.141354293045</v>
      </c>
    </row>
    <row r="18" spans="2:15" ht="16.5" customHeight="1">
      <c r="B18" s="53">
        <v>12</v>
      </c>
      <c r="C18" s="10" t="s">
        <v>105</v>
      </c>
      <c r="D18" s="8" t="s">
        <v>21</v>
      </c>
      <c r="E18" s="8">
        <v>36</v>
      </c>
      <c r="F18" s="73">
        <v>14.099160530605811</v>
      </c>
      <c r="G18" s="74">
        <v>507.5697791018092</v>
      </c>
      <c r="H18" s="147">
        <v>14.975719439954105</v>
      </c>
      <c r="I18" s="227">
        <v>539.1258998383478</v>
      </c>
      <c r="J18" s="147">
        <f t="shared" si="5"/>
        <v>15.859286886911397</v>
      </c>
      <c r="K18" s="227">
        <f t="shared" si="6"/>
        <v>570.9343279288103</v>
      </c>
      <c r="L18" s="147">
        <f t="shared" si="1"/>
        <v>20.264996784095384</v>
      </c>
      <c r="M18" s="147">
        <f t="shared" si="2"/>
        <v>729.5398842274338</v>
      </c>
      <c r="N18" s="42">
        <f t="shared" si="7"/>
        <v>21.326882615581983</v>
      </c>
      <c r="O18" s="42">
        <f t="shared" si="8"/>
        <v>767.7677741609514</v>
      </c>
    </row>
    <row r="19" spans="2:15" ht="16.5" customHeight="1">
      <c r="B19" s="53">
        <v>13</v>
      </c>
      <c r="C19" s="10" t="s">
        <v>39</v>
      </c>
      <c r="D19" s="8" t="s">
        <v>21</v>
      </c>
      <c r="E19" s="8">
        <v>12</v>
      </c>
      <c r="F19" s="73">
        <v>50.35414475216361</v>
      </c>
      <c r="G19" s="74">
        <v>604.2497370259633</v>
      </c>
      <c r="H19" s="147">
        <v>53.48471228555037</v>
      </c>
      <c r="I19" s="227">
        <v>641.8165474266045</v>
      </c>
      <c r="J19" s="147">
        <f t="shared" si="5"/>
        <v>56.640310310397844</v>
      </c>
      <c r="K19" s="227">
        <f t="shared" si="6"/>
        <v>679.6837237247742</v>
      </c>
      <c r="L19" s="147">
        <f t="shared" si="1"/>
        <v>72.37498851462637</v>
      </c>
      <c r="M19" s="147">
        <f t="shared" si="2"/>
        <v>868.4998621755165</v>
      </c>
      <c r="N19" s="42">
        <f t="shared" si="7"/>
        <v>76.16743791279279</v>
      </c>
      <c r="O19" s="42">
        <f t="shared" si="8"/>
        <v>914.0092549535135</v>
      </c>
    </row>
    <row r="20" spans="2:15" ht="16.5" customHeight="1">
      <c r="B20" s="53">
        <v>14</v>
      </c>
      <c r="C20" s="10" t="s">
        <v>104</v>
      </c>
      <c r="D20" s="8" t="s">
        <v>21</v>
      </c>
      <c r="E20" s="8">
        <v>12</v>
      </c>
      <c r="F20" s="73">
        <v>50.35414475216361</v>
      </c>
      <c r="G20" s="74">
        <v>604.2497370259633</v>
      </c>
      <c r="H20" s="147">
        <v>53.48471228555037</v>
      </c>
      <c r="I20" s="227">
        <v>641.8165474266045</v>
      </c>
      <c r="J20" s="147">
        <f t="shared" si="5"/>
        <v>56.640310310397844</v>
      </c>
      <c r="K20" s="227">
        <f t="shared" si="6"/>
        <v>679.6837237247742</v>
      </c>
      <c r="L20" s="147">
        <f t="shared" si="1"/>
        <v>72.37498851462637</v>
      </c>
      <c r="M20" s="147">
        <f t="shared" si="2"/>
        <v>868.4998621755165</v>
      </c>
      <c r="N20" s="42">
        <f t="shared" si="7"/>
        <v>76.16743791279279</v>
      </c>
      <c r="O20" s="42">
        <f t="shared" si="8"/>
        <v>914.0092549535135</v>
      </c>
    </row>
    <row r="21" spans="2:15" ht="16.5" customHeight="1">
      <c r="B21" s="53">
        <v>15</v>
      </c>
      <c r="C21" s="10" t="s">
        <v>107</v>
      </c>
      <c r="D21" s="8" t="s">
        <v>20</v>
      </c>
      <c r="E21" s="8">
        <v>1</v>
      </c>
      <c r="F21" s="73">
        <v>7250.9968443115595</v>
      </c>
      <c r="G21" s="74">
        <v>7250.9968443115595</v>
      </c>
      <c r="H21" s="147">
        <v>7701.798569119253</v>
      </c>
      <c r="I21" s="227">
        <v>7701.798569119253</v>
      </c>
      <c r="J21" s="147">
        <f t="shared" si="5"/>
        <v>8156.204684697289</v>
      </c>
      <c r="K21" s="227">
        <f t="shared" si="6"/>
        <v>8156.204684697289</v>
      </c>
      <c r="L21" s="147">
        <f t="shared" si="1"/>
        <v>10421.998346106197</v>
      </c>
      <c r="M21" s="147">
        <f t="shared" si="2"/>
        <v>10421.998346106197</v>
      </c>
      <c r="N21" s="42">
        <f t="shared" si="7"/>
        <v>10968.11105944216</v>
      </c>
      <c r="O21" s="42">
        <f t="shared" si="8"/>
        <v>10968.11105944216</v>
      </c>
    </row>
    <row r="22" spans="2:15" ht="16.5" customHeight="1">
      <c r="B22" s="53">
        <v>16</v>
      </c>
      <c r="C22" s="10" t="s">
        <v>18</v>
      </c>
      <c r="D22" s="8" t="s">
        <v>22</v>
      </c>
      <c r="E22" s="8">
        <v>1</v>
      </c>
      <c r="F22" s="73">
        <v>1007.0828950432724</v>
      </c>
      <c r="G22" s="74">
        <v>1007.0828950432724</v>
      </c>
      <c r="H22" s="147">
        <v>1069.6942457110076</v>
      </c>
      <c r="I22" s="227">
        <v>1069.6942457110076</v>
      </c>
      <c r="J22" s="147">
        <f t="shared" si="5"/>
        <v>1132.806206207957</v>
      </c>
      <c r="K22" s="227">
        <f t="shared" si="6"/>
        <v>1132.806206207957</v>
      </c>
      <c r="L22" s="147">
        <f t="shared" si="1"/>
        <v>1447.4997702925275</v>
      </c>
      <c r="M22" s="147">
        <f t="shared" si="2"/>
        <v>1447.4997702925275</v>
      </c>
      <c r="N22" s="42">
        <f t="shared" si="7"/>
        <v>1523.348758255856</v>
      </c>
      <c r="O22" s="42">
        <f t="shared" si="8"/>
        <v>1523.348758255856</v>
      </c>
    </row>
    <row r="23" spans="2:15" ht="16.5" customHeight="1">
      <c r="B23" s="53">
        <v>17</v>
      </c>
      <c r="C23" s="10" t="s">
        <v>19</v>
      </c>
      <c r="D23" s="8" t="s">
        <v>21</v>
      </c>
      <c r="E23" s="8">
        <v>3</v>
      </c>
      <c r="F23" s="73">
        <v>44.31164738190399</v>
      </c>
      <c r="G23" s="74">
        <v>132.93494214571197</v>
      </c>
      <c r="H23" s="147">
        <v>47.06654681128434</v>
      </c>
      <c r="I23" s="227">
        <v>141.199640433853</v>
      </c>
      <c r="J23" s="147">
        <f t="shared" si="5"/>
        <v>49.843473073150115</v>
      </c>
      <c r="K23" s="227">
        <f t="shared" si="6"/>
        <v>149.53041921945035</v>
      </c>
      <c r="L23" s="147">
        <f t="shared" si="1"/>
        <v>63.68998989287122</v>
      </c>
      <c r="M23" s="147">
        <f t="shared" si="2"/>
        <v>191.06996967861366</v>
      </c>
      <c r="N23" s="42">
        <f t="shared" si="7"/>
        <v>67.02734536325767</v>
      </c>
      <c r="O23" s="42">
        <f t="shared" si="8"/>
        <v>201.082036089773</v>
      </c>
    </row>
    <row r="24" spans="2:15" ht="16.5" customHeight="1">
      <c r="B24" s="22"/>
      <c r="C24" s="39" t="s">
        <v>95</v>
      </c>
      <c r="D24" s="43"/>
      <c r="E24" s="43"/>
      <c r="F24" s="73"/>
      <c r="G24" s="111">
        <f>SUM(G7:G23)</f>
        <v>27283.88979251233</v>
      </c>
      <c r="H24" s="147"/>
      <c r="I24" s="111">
        <f>SUM(I7:I23)</f>
        <v>28980.156504802624</v>
      </c>
      <c r="J24" s="147"/>
      <c r="K24" s="111">
        <f>SUM(K7:K23)</f>
        <v>30689.98573858597</v>
      </c>
      <c r="L24" s="147"/>
      <c r="M24" s="111">
        <f>SUM(M7:M23)</f>
        <v>39215.66377676515</v>
      </c>
      <c r="N24" s="42"/>
      <c r="O24" s="50">
        <f>SUM(O7:O23)</f>
        <v>41270.564558667655</v>
      </c>
    </row>
    <row r="25" spans="2:15" s="189" customFormat="1" ht="17.25" customHeight="1">
      <c r="B25" s="32"/>
      <c r="C25" s="266" t="s">
        <v>106</v>
      </c>
      <c r="D25" s="47" t="s">
        <v>20</v>
      </c>
      <c r="E25" s="47">
        <v>1</v>
      </c>
      <c r="F25" s="267">
        <v>6646.747107285596</v>
      </c>
      <c r="G25" s="268">
        <v>24279.85</v>
      </c>
      <c r="H25" s="265">
        <f>F25*1.062171</f>
        <v>7059.982021692648</v>
      </c>
      <c r="I25" s="20">
        <f>G25*1.062171</f>
        <v>25789.352554349996</v>
      </c>
      <c r="J25" s="265">
        <f>H25*1.059</f>
        <v>7476.520960972514</v>
      </c>
      <c r="K25" s="20">
        <f>I25*1.059</f>
        <v>27310.924355056646</v>
      </c>
      <c r="L25" s="265">
        <f>J25*1.2778</f>
        <v>9553.49848393068</v>
      </c>
      <c r="M25" s="20">
        <f>K25*1.2778</f>
        <v>34897.899140891386</v>
      </c>
      <c r="N25" s="109">
        <f>L25*5.24/100+L25</f>
        <v>10054.101804488648</v>
      </c>
      <c r="O25" s="50">
        <v>36726.55</v>
      </c>
    </row>
    <row r="26" spans="2:7" ht="12" customHeight="1">
      <c r="B26" s="7"/>
      <c r="C26" s="44"/>
      <c r="D26" s="45"/>
      <c r="E26" s="45"/>
      <c r="F26" s="27"/>
      <c r="G26" s="46"/>
    </row>
    <row r="27" spans="3:13" ht="13.5" customHeight="1">
      <c r="C27" s="6"/>
      <c r="D27" s="6"/>
      <c r="E27" s="6"/>
      <c r="F27" s="6"/>
      <c r="G27" s="6"/>
      <c r="H27" s="75"/>
      <c r="I27" s="75"/>
      <c r="J27" s="6"/>
      <c r="K27" s="6"/>
      <c r="L27" s="6"/>
      <c r="M27" s="6"/>
    </row>
    <row r="28" spans="2:15" ht="42.75" customHeight="1">
      <c r="B28" s="359" t="s">
        <v>200</v>
      </c>
      <c r="C28" s="359"/>
      <c r="D28" s="359"/>
      <c r="E28" s="359"/>
      <c r="F28" s="359"/>
      <c r="G28" s="359"/>
      <c r="H28" s="359"/>
      <c r="I28" s="359"/>
      <c r="J28" s="359"/>
      <c r="K28" s="359"/>
      <c r="L28" s="359"/>
      <c r="M28" s="359"/>
      <c r="N28" s="359"/>
      <c r="O28" s="359"/>
    </row>
    <row r="30" ht="12.75">
      <c r="H30" s="31"/>
    </row>
    <row r="32" spans="9:13" ht="12.75">
      <c r="I32" s="31"/>
      <c r="J32" s="31"/>
      <c r="K32" s="31"/>
      <c r="L32" s="31"/>
      <c r="M32" s="31"/>
    </row>
    <row r="33" spans="9:13" ht="12.75">
      <c r="I33" s="31"/>
      <c r="J33" s="31"/>
      <c r="K33" s="31"/>
      <c r="L33" s="31"/>
      <c r="M33" s="31"/>
    </row>
  </sheetData>
  <sheetProtection/>
  <mergeCells count="17">
    <mergeCell ref="O7:O9"/>
    <mergeCell ref="N5:O5"/>
    <mergeCell ref="B28:O28"/>
    <mergeCell ref="B3:O3"/>
    <mergeCell ref="B4:O4"/>
    <mergeCell ref="B5:B6"/>
    <mergeCell ref="L5:M5"/>
    <mergeCell ref="J5:K5"/>
    <mergeCell ref="L7:L9"/>
    <mergeCell ref="M7:M9"/>
    <mergeCell ref="C5:C6"/>
    <mergeCell ref="N7:N9"/>
    <mergeCell ref="G2:I2"/>
    <mergeCell ref="F5:G5"/>
    <mergeCell ref="H5:I5"/>
    <mergeCell ref="E5:E6"/>
    <mergeCell ref="D5:D6"/>
  </mergeCells>
  <printOptions/>
  <pageMargins left="1.01" right="0.35" top="0.37" bottom="0.22" header="0.21" footer="0.16"/>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FF00"/>
  </sheetPr>
  <dimension ref="A2:O20"/>
  <sheetViews>
    <sheetView zoomScalePageLayoutView="0" workbookViewId="0" topLeftCell="B2">
      <pane xSplit="2" ySplit="5" topLeftCell="D7" activePane="bottomRight" state="frozen"/>
      <selection pane="topLeft" activeCell="B2" sqref="B2"/>
      <selection pane="topRight" activeCell="D2" sqref="D2"/>
      <selection pane="bottomLeft" activeCell="B7" sqref="B7"/>
      <selection pane="bottomRight" activeCell="R17" sqref="R17"/>
    </sheetView>
  </sheetViews>
  <sheetFormatPr defaultColWidth="9.140625" defaultRowHeight="12.75"/>
  <cols>
    <col min="1" max="1" width="0.13671875" style="0" customWidth="1"/>
    <col min="2" max="2" width="8.140625" style="0" customWidth="1"/>
    <col min="3" max="3" width="68.28125" style="0" customWidth="1"/>
    <col min="4" max="4" width="9.57421875" style="0" customWidth="1"/>
    <col min="5" max="5" width="10.140625" style="0" customWidth="1"/>
    <col min="6" max="6" width="9.8515625" style="0" hidden="1" customWidth="1"/>
    <col min="7" max="7" width="10.7109375" style="0" hidden="1" customWidth="1"/>
    <col min="8" max="8" width="7.421875" style="0" hidden="1" customWidth="1"/>
    <col min="9" max="10" width="11.7109375" style="0" hidden="1" customWidth="1"/>
    <col min="11" max="11" width="10.8515625" style="0" hidden="1" customWidth="1"/>
    <col min="12" max="12" width="11.7109375" style="0" hidden="1" customWidth="1"/>
    <col min="13" max="13" width="12.57421875" style="0" hidden="1" customWidth="1"/>
    <col min="14" max="14" width="16.57421875" style="0" customWidth="1"/>
    <col min="15" max="15" width="15.421875" style="0" customWidth="1"/>
  </cols>
  <sheetData>
    <row r="2" spans="6:7" ht="12.75">
      <c r="F2" s="363"/>
      <c r="G2" s="363"/>
    </row>
    <row r="3" spans="2:15" ht="24" customHeight="1">
      <c r="B3" s="356" t="s">
        <v>206</v>
      </c>
      <c r="C3" s="356"/>
      <c r="D3" s="356"/>
      <c r="E3" s="356"/>
      <c r="F3" s="356"/>
      <c r="G3" s="356"/>
      <c r="H3" s="356"/>
      <c r="I3" s="356"/>
      <c r="J3" s="356"/>
      <c r="K3" s="356"/>
      <c r="L3" s="356"/>
      <c r="M3" s="356"/>
      <c r="N3" s="356"/>
      <c r="O3" s="356"/>
    </row>
    <row r="4" spans="2:15" ht="26.25" customHeight="1">
      <c r="B4" s="357" t="s">
        <v>493</v>
      </c>
      <c r="C4" s="357"/>
      <c r="D4" s="357"/>
      <c r="E4" s="357"/>
      <c r="F4" s="357"/>
      <c r="G4" s="357"/>
      <c r="H4" s="357"/>
      <c r="I4" s="357"/>
      <c r="J4" s="357"/>
      <c r="K4" s="357"/>
      <c r="L4" s="357"/>
      <c r="M4" s="357"/>
      <c r="N4" s="357"/>
      <c r="O4" s="357"/>
    </row>
    <row r="5" spans="2:15" ht="81.75" customHeight="1">
      <c r="B5" s="358" t="s">
        <v>79</v>
      </c>
      <c r="C5" s="364" t="s">
        <v>1</v>
      </c>
      <c r="D5" s="364" t="s">
        <v>2</v>
      </c>
      <c r="E5" s="364" t="s">
        <v>73</v>
      </c>
      <c r="F5" s="364" t="s">
        <v>373</v>
      </c>
      <c r="G5" s="364"/>
      <c r="H5" s="364" t="s">
        <v>393</v>
      </c>
      <c r="I5" s="364"/>
      <c r="J5" s="364" t="s">
        <v>453</v>
      </c>
      <c r="K5" s="364"/>
      <c r="L5" s="364" t="s">
        <v>469</v>
      </c>
      <c r="M5" s="364"/>
      <c r="N5" s="364" t="s">
        <v>470</v>
      </c>
      <c r="O5" s="364"/>
    </row>
    <row r="6" spans="2:15" ht="14.25" customHeight="1">
      <c r="B6" s="358"/>
      <c r="C6" s="364"/>
      <c r="D6" s="364"/>
      <c r="E6" s="364"/>
      <c r="F6" s="1" t="s">
        <v>77</v>
      </c>
      <c r="G6" s="1" t="s">
        <v>81</v>
      </c>
      <c r="H6" s="1" t="s">
        <v>77</v>
      </c>
      <c r="I6" s="1" t="s">
        <v>81</v>
      </c>
      <c r="J6" s="1" t="s">
        <v>77</v>
      </c>
      <c r="K6" s="1" t="s">
        <v>81</v>
      </c>
      <c r="L6" s="1" t="s">
        <v>77</v>
      </c>
      <c r="M6" s="1" t="s">
        <v>81</v>
      </c>
      <c r="N6" s="1" t="s">
        <v>77</v>
      </c>
      <c r="O6" s="1" t="s">
        <v>81</v>
      </c>
    </row>
    <row r="7" spans="1:15" ht="20.25" customHeight="1">
      <c r="A7" s="189"/>
      <c r="B7" s="53">
        <v>1</v>
      </c>
      <c r="C7" s="10" t="s">
        <v>8</v>
      </c>
      <c r="D7" s="8" t="s">
        <v>21</v>
      </c>
      <c r="E7" s="8">
        <v>2</v>
      </c>
      <c r="F7" s="18">
        <v>201.41657900865445</v>
      </c>
      <c r="G7" s="18">
        <v>402.8331580173089</v>
      </c>
      <c r="H7" s="18">
        <v>213.9388491422015</v>
      </c>
      <c r="I7" s="18">
        <v>427.877698284403</v>
      </c>
      <c r="J7" s="18">
        <f>H7*1.059</f>
        <v>226.56124124159138</v>
      </c>
      <c r="K7" s="18">
        <f>J7*E7</f>
        <v>453.12248248318275</v>
      </c>
      <c r="L7" s="18">
        <f>J7*1.2778</f>
        <v>289.49995405850547</v>
      </c>
      <c r="M7" s="18">
        <f>L7*E7</f>
        <v>578.9999081170109</v>
      </c>
      <c r="N7" s="42">
        <f>L7*1.0524</f>
        <v>304.66975165117117</v>
      </c>
      <c r="O7" s="42">
        <f>N7*E7</f>
        <v>609.3395033023423</v>
      </c>
    </row>
    <row r="8" spans="1:15" ht="21" customHeight="1">
      <c r="A8" s="189"/>
      <c r="B8" s="53">
        <f>B7+1</f>
        <v>2</v>
      </c>
      <c r="C8" s="10" t="s">
        <v>9</v>
      </c>
      <c r="D8" s="8" t="s">
        <v>21</v>
      </c>
      <c r="E8" s="8">
        <v>6</v>
      </c>
      <c r="F8" s="18">
        <v>181.27492110778897</v>
      </c>
      <c r="G8" s="18">
        <v>1087.6495266467339</v>
      </c>
      <c r="H8" s="18">
        <v>192.54496422798132</v>
      </c>
      <c r="I8" s="18">
        <v>1155.2697853678878</v>
      </c>
      <c r="J8" s="18">
        <f aca="true" t="shared" si="0" ref="J8:J16">H8*1.059</f>
        <v>203.9051171174322</v>
      </c>
      <c r="K8" s="18">
        <f aca="true" t="shared" si="1" ref="K8:K16">J8*E8</f>
        <v>1223.4307027045934</v>
      </c>
      <c r="L8" s="18">
        <f aca="true" t="shared" si="2" ref="L8:L15">J8*1.2778</f>
        <v>260.5499586526549</v>
      </c>
      <c r="M8" s="18">
        <f aca="true" t="shared" si="3" ref="M8:M16">L8*E8</f>
        <v>1563.2997519159294</v>
      </c>
      <c r="N8" s="42">
        <f aca="true" t="shared" si="4" ref="N8:N16">L8*1.0524</f>
        <v>274.202776486054</v>
      </c>
      <c r="O8" s="42">
        <f aca="true" t="shared" si="5" ref="O8:O16">N8*E8</f>
        <v>1645.216658916324</v>
      </c>
    </row>
    <row r="9" spans="1:15" ht="21.75" customHeight="1">
      <c r="A9" s="189"/>
      <c r="B9" s="53">
        <f aca="true" t="shared" si="6" ref="B9:B16">B8+1</f>
        <v>3</v>
      </c>
      <c r="C9" s="10" t="s">
        <v>23</v>
      </c>
      <c r="D9" s="8" t="s">
        <v>27</v>
      </c>
      <c r="E9" s="8">
        <v>1</v>
      </c>
      <c r="F9" s="18">
        <v>140.9916053060581</v>
      </c>
      <c r="G9" s="18">
        <v>140.9916053060581</v>
      </c>
      <c r="H9" s="18">
        <v>149.75719439954102</v>
      </c>
      <c r="I9" s="18">
        <v>149.75719439954102</v>
      </c>
      <c r="J9" s="18">
        <f t="shared" si="0"/>
        <v>158.59286886911394</v>
      </c>
      <c r="K9" s="18">
        <f t="shared" si="1"/>
        <v>158.59286886911394</v>
      </c>
      <c r="L9" s="18">
        <f t="shared" si="2"/>
        <v>202.6499678409538</v>
      </c>
      <c r="M9" s="18">
        <f t="shared" si="3"/>
        <v>202.6499678409538</v>
      </c>
      <c r="N9" s="42">
        <f t="shared" si="4"/>
        <v>213.26882615581977</v>
      </c>
      <c r="O9" s="42">
        <f t="shared" si="5"/>
        <v>213.26882615581977</v>
      </c>
    </row>
    <row r="10" spans="1:15" ht="31.5" customHeight="1">
      <c r="A10" s="189"/>
      <c r="B10" s="53">
        <f t="shared" si="6"/>
        <v>4</v>
      </c>
      <c r="C10" s="10" t="s">
        <v>103</v>
      </c>
      <c r="D10" s="8" t="s">
        <v>21</v>
      </c>
      <c r="E10" s="8">
        <v>2</v>
      </c>
      <c r="F10" s="18">
        <v>201.41657900865445</v>
      </c>
      <c r="G10" s="18">
        <v>402.8331580173089</v>
      </c>
      <c r="H10" s="18">
        <v>213.9388491422015</v>
      </c>
      <c r="I10" s="18">
        <v>427.877698284403</v>
      </c>
      <c r="J10" s="18">
        <f t="shared" si="0"/>
        <v>226.56124124159138</v>
      </c>
      <c r="K10" s="18">
        <f t="shared" si="1"/>
        <v>453.12248248318275</v>
      </c>
      <c r="L10" s="18">
        <f t="shared" si="2"/>
        <v>289.49995405850547</v>
      </c>
      <c r="M10" s="18">
        <f t="shared" si="3"/>
        <v>578.9999081170109</v>
      </c>
      <c r="N10" s="42">
        <f t="shared" si="4"/>
        <v>304.66975165117117</v>
      </c>
      <c r="O10" s="42">
        <f t="shared" si="5"/>
        <v>609.3395033023423</v>
      </c>
    </row>
    <row r="11" spans="1:15" ht="29.25" customHeight="1">
      <c r="A11" s="189"/>
      <c r="B11" s="53">
        <f t="shared" si="6"/>
        <v>5</v>
      </c>
      <c r="C11" s="10" t="s">
        <v>24</v>
      </c>
      <c r="D11" s="8" t="s">
        <v>21</v>
      </c>
      <c r="E11" s="8">
        <v>1</v>
      </c>
      <c r="F11" s="18">
        <v>302.12486851298166</v>
      </c>
      <c r="G11" s="18">
        <v>302.12486851298166</v>
      </c>
      <c r="H11" s="18">
        <v>320.90827371330226</v>
      </c>
      <c r="I11" s="18">
        <v>320.90827371330226</v>
      </c>
      <c r="J11" s="18">
        <f t="shared" si="0"/>
        <v>339.8418618623871</v>
      </c>
      <c r="K11" s="18">
        <f t="shared" si="1"/>
        <v>339.8418618623871</v>
      </c>
      <c r="L11" s="18">
        <f t="shared" si="2"/>
        <v>434.2499310877582</v>
      </c>
      <c r="M11" s="18">
        <f t="shared" si="3"/>
        <v>434.2499310877582</v>
      </c>
      <c r="N11" s="42">
        <f t="shared" si="4"/>
        <v>457.00462747675675</v>
      </c>
      <c r="O11" s="42">
        <f t="shared" si="5"/>
        <v>457.00462747675675</v>
      </c>
    </row>
    <row r="12" spans="1:15" ht="31.5" customHeight="1">
      <c r="A12" s="189"/>
      <c r="B12" s="53">
        <f t="shared" si="6"/>
        <v>6</v>
      </c>
      <c r="C12" s="10" t="s">
        <v>221</v>
      </c>
      <c r="D12" s="8" t="s">
        <v>21</v>
      </c>
      <c r="E12" s="8">
        <v>2</v>
      </c>
      <c r="F12" s="18">
        <v>503.5414475216362</v>
      </c>
      <c r="G12" s="18">
        <v>1007.0828950432724</v>
      </c>
      <c r="H12" s="18">
        <v>534.8471228555038</v>
      </c>
      <c r="I12" s="18">
        <v>1069.6942457110076</v>
      </c>
      <c r="J12" s="18">
        <f t="shared" si="0"/>
        <v>566.4031031039785</v>
      </c>
      <c r="K12" s="18">
        <f t="shared" si="1"/>
        <v>1132.806206207957</v>
      </c>
      <c r="L12" s="18">
        <f t="shared" si="2"/>
        <v>723.7498851462638</v>
      </c>
      <c r="M12" s="18">
        <f t="shared" si="3"/>
        <v>1447.4997702925275</v>
      </c>
      <c r="N12" s="42">
        <f t="shared" si="4"/>
        <v>761.674379127928</v>
      </c>
      <c r="O12" s="42">
        <f t="shared" si="5"/>
        <v>1523.348758255856</v>
      </c>
    </row>
    <row r="13" spans="1:15" s="59" customFormat="1" ht="22.5" customHeight="1">
      <c r="A13" s="220"/>
      <c r="B13" s="53">
        <f t="shared" si="6"/>
        <v>7</v>
      </c>
      <c r="C13" s="12" t="s">
        <v>25</v>
      </c>
      <c r="D13" s="178" t="s">
        <v>466</v>
      </c>
      <c r="E13" s="291">
        <v>76</v>
      </c>
      <c r="F13" s="19">
        <v>16.113326320692355</v>
      </c>
      <c r="G13" s="19">
        <v>1224.612800372619</v>
      </c>
      <c r="H13" s="19">
        <v>17.11510793137612</v>
      </c>
      <c r="I13" s="19">
        <f>H13*E13</f>
        <v>1300.7482027845851</v>
      </c>
      <c r="J13" s="19">
        <f>H13*1.059</f>
        <v>18.12489929932731</v>
      </c>
      <c r="K13" s="19">
        <f>J13*E13</f>
        <v>1377.4923467488757</v>
      </c>
      <c r="L13" s="18">
        <f t="shared" si="2"/>
        <v>23.15999632468044</v>
      </c>
      <c r="M13" s="18">
        <f t="shared" si="3"/>
        <v>1760.1597206757133</v>
      </c>
      <c r="N13" s="42">
        <f t="shared" si="4"/>
        <v>24.373580132093693</v>
      </c>
      <c r="O13" s="42">
        <f t="shared" si="5"/>
        <v>1852.3920900391206</v>
      </c>
    </row>
    <row r="14" spans="1:15" ht="24" customHeight="1">
      <c r="A14" s="189"/>
      <c r="B14" s="53">
        <f t="shared" si="6"/>
        <v>8</v>
      </c>
      <c r="C14" s="10" t="s">
        <v>26</v>
      </c>
      <c r="D14" s="8" t="s">
        <v>21</v>
      </c>
      <c r="E14" s="8">
        <v>6</v>
      </c>
      <c r="F14" s="18">
        <v>130.9207763556254</v>
      </c>
      <c r="G14" s="18">
        <v>785.5246581337524</v>
      </c>
      <c r="H14" s="18">
        <v>139.060251942431</v>
      </c>
      <c r="I14" s="18">
        <v>834.3615116545859</v>
      </c>
      <c r="J14" s="18">
        <f t="shared" si="0"/>
        <v>147.2648068070344</v>
      </c>
      <c r="K14" s="18">
        <f t="shared" si="1"/>
        <v>883.5888408422064</v>
      </c>
      <c r="L14" s="18">
        <f t="shared" si="2"/>
        <v>188.17497013802856</v>
      </c>
      <c r="M14" s="18">
        <f t="shared" si="3"/>
        <v>1129.0498208281713</v>
      </c>
      <c r="N14" s="42">
        <f t="shared" si="4"/>
        <v>198.03533857326124</v>
      </c>
      <c r="O14" s="42">
        <f t="shared" si="5"/>
        <v>1188.2120314395675</v>
      </c>
    </row>
    <row r="15" spans="1:15" ht="29.25" customHeight="1">
      <c r="A15" s="189"/>
      <c r="B15" s="53">
        <f t="shared" si="6"/>
        <v>9</v>
      </c>
      <c r="C15" s="12" t="s">
        <v>40</v>
      </c>
      <c r="D15" s="8" t="s">
        <v>21</v>
      </c>
      <c r="E15" s="8">
        <v>2</v>
      </c>
      <c r="F15" s="18">
        <v>50.35414475216361</v>
      </c>
      <c r="G15" s="18">
        <v>100.70828950432723</v>
      </c>
      <c r="H15" s="18">
        <v>53.48471228555037</v>
      </c>
      <c r="I15" s="18">
        <v>106.96942457110075</v>
      </c>
      <c r="J15" s="18">
        <f t="shared" si="0"/>
        <v>56.640310310397844</v>
      </c>
      <c r="K15" s="18">
        <f t="shared" si="1"/>
        <v>113.28062062079569</v>
      </c>
      <c r="L15" s="18">
        <f t="shared" si="2"/>
        <v>72.37498851462637</v>
      </c>
      <c r="M15" s="18">
        <f t="shared" si="3"/>
        <v>144.74997702925273</v>
      </c>
      <c r="N15" s="42">
        <f t="shared" si="4"/>
        <v>76.16743791279279</v>
      </c>
      <c r="O15" s="42">
        <f t="shared" si="5"/>
        <v>152.33487582558558</v>
      </c>
    </row>
    <row r="16" spans="1:15" ht="33" customHeight="1">
      <c r="A16" s="189"/>
      <c r="B16" s="53">
        <f t="shared" si="6"/>
        <v>10</v>
      </c>
      <c r="C16" s="12" t="s">
        <v>98</v>
      </c>
      <c r="D16" s="8" t="s">
        <v>21</v>
      </c>
      <c r="E16" s="8">
        <v>2</v>
      </c>
      <c r="F16" s="18">
        <v>60.42497370259634</v>
      </c>
      <c r="G16" s="18">
        <v>120.84994740519268</v>
      </c>
      <c r="H16" s="18">
        <v>64.18165474266046</v>
      </c>
      <c r="I16" s="18">
        <v>128.3633094853209</v>
      </c>
      <c r="J16" s="18">
        <f t="shared" si="0"/>
        <v>67.96837237247742</v>
      </c>
      <c r="K16" s="18">
        <f t="shared" si="1"/>
        <v>135.93674474495484</v>
      </c>
      <c r="L16" s="18">
        <f>J16*1.2778</f>
        <v>86.84998621755165</v>
      </c>
      <c r="M16" s="18">
        <f t="shared" si="3"/>
        <v>173.6999724351033</v>
      </c>
      <c r="N16" s="42">
        <f t="shared" si="4"/>
        <v>91.40092549535134</v>
      </c>
      <c r="O16" s="42">
        <f t="shared" si="5"/>
        <v>182.8018509907027</v>
      </c>
    </row>
    <row r="17" spans="2:15" ht="18.75" customHeight="1">
      <c r="B17" s="4"/>
      <c r="C17" s="16" t="s">
        <v>95</v>
      </c>
      <c r="D17" s="4"/>
      <c r="E17" s="4"/>
      <c r="F17" s="4"/>
      <c r="G17" s="23">
        <f>SUM(G7:G16)</f>
        <v>5575.210906959554</v>
      </c>
      <c r="H17" s="4"/>
      <c r="I17" s="23">
        <f>SUM(I7:I16)</f>
        <v>5921.827344256138</v>
      </c>
      <c r="J17" s="4"/>
      <c r="K17" s="23">
        <f>SUM(K7:K16)</f>
        <v>6271.215157567251</v>
      </c>
      <c r="L17" s="4"/>
      <c r="M17" s="23">
        <f>SUM(M7:M16)</f>
        <v>8013.358728339432</v>
      </c>
      <c r="N17" s="42"/>
      <c r="O17" s="50">
        <f>SUM(O7:O16)</f>
        <v>8433.258725704418</v>
      </c>
    </row>
    <row r="18" spans="2:13" ht="13.5" customHeight="1">
      <c r="B18" s="7"/>
      <c r="C18" s="7"/>
      <c r="D18" s="7"/>
      <c r="E18" s="7"/>
      <c r="F18" s="7"/>
      <c r="G18" s="7"/>
      <c r="H18" s="7"/>
      <c r="I18" s="7"/>
      <c r="J18" s="7"/>
      <c r="K18" s="156"/>
      <c r="L18" s="7"/>
      <c r="M18" s="156"/>
    </row>
    <row r="19" spans="2:15" ht="44.25" customHeight="1">
      <c r="B19" s="359" t="s">
        <v>200</v>
      </c>
      <c r="C19" s="359"/>
      <c r="D19" s="359"/>
      <c r="E19" s="359"/>
      <c r="F19" s="359"/>
      <c r="G19" s="359"/>
      <c r="H19" s="359"/>
      <c r="I19" s="359"/>
      <c r="J19" s="359"/>
      <c r="K19" s="359"/>
      <c r="L19" s="359"/>
      <c r="M19" s="359"/>
      <c r="N19" s="359"/>
      <c r="O19" s="359"/>
    </row>
    <row r="20" spans="2:13" ht="12.75">
      <c r="B20" s="6"/>
      <c r="C20" s="6"/>
      <c r="D20" s="6"/>
      <c r="E20" s="6"/>
      <c r="F20" s="6"/>
      <c r="G20" s="6"/>
      <c r="H20" s="6"/>
      <c r="I20" s="6"/>
      <c r="J20" s="6"/>
      <c r="K20" s="6"/>
      <c r="L20" s="6"/>
      <c r="M20" s="6"/>
    </row>
  </sheetData>
  <sheetProtection/>
  <mergeCells count="13">
    <mergeCell ref="F2:G2"/>
    <mergeCell ref="F5:G5"/>
    <mergeCell ref="E5:E6"/>
    <mergeCell ref="D5:D6"/>
    <mergeCell ref="C5:C6"/>
    <mergeCell ref="B5:B6"/>
    <mergeCell ref="H5:I5"/>
    <mergeCell ref="J5:K5"/>
    <mergeCell ref="L5:M5"/>
    <mergeCell ref="N5:O5"/>
    <mergeCell ref="B19:O19"/>
    <mergeCell ref="B3:O3"/>
    <mergeCell ref="B4:O4"/>
  </mergeCells>
  <printOptions/>
  <pageMargins left="0.984251968503937" right="0.1968503937007874" top="0.1968503937007874" bottom="0.1968503937007874" header="0.1968503937007874"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FF00"/>
  </sheetPr>
  <dimension ref="A2:AB21"/>
  <sheetViews>
    <sheetView workbookViewId="0" topLeftCell="A1">
      <selection activeCell="D5" sqref="D5:D7"/>
    </sheetView>
  </sheetViews>
  <sheetFormatPr defaultColWidth="9.140625" defaultRowHeight="12.75"/>
  <cols>
    <col min="1" max="1" width="5.7109375" style="59" customWidth="1"/>
    <col min="2" max="2" width="41.7109375" style="59" customWidth="1"/>
    <col min="3" max="3" width="6.8515625" style="59" customWidth="1"/>
    <col min="4" max="4" width="6.421875" style="59" customWidth="1"/>
    <col min="5" max="5" width="8.140625" style="59" hidden="1" customWidth="1"/>
    <col min="6" max="8" width="10.28125" style="59" hidden="1" customWidth="1"/>
    <col min="9" max="9" width="10.140625" style="59" hidden="1" customWidth="1"/>
    <col min="10" max="10" width="10.28125" style="59" hidden="1" customWidth="1"/>
    <col min="11" max="11" width="11.28125" style="59" customWidth="1"/>
    <col min="12" max="12" width="11.7109375" style="59" customWidth="1"/>
    <col min="13" max="13" width="10.28125" style="59" hidden="1" customWidth="1"/>
    <col min="14" max="14" width="10.140625" style="59" hidden="1" customWidth="1"/>
    <col min="15" max="15" width="9.140625" style="59" hidden="1" customWidth="1"/>
    <col min="16" max="16" width="9.28125" style="59" hidden="1" customWidth="1"/>
    <col min="17" max="17" width="9.8515625" style="59" hidden="1" customWidth="1"/>
    <col min="18" max="18" width="11.8515625" style="59" hidden="1" customWidth="1"/>
    <col min="19" max="19" width="13.00390625" style="59" customWidth="1"/>
    <col min="20" max="20" width="12.8515625" style="59" customWidth="1"/>
    <col min="21" max="21" width="8.8515625" style="59" hidden="1" customWidth="1"/>
    <col min="22" max="22" width="11.28125" style="59" hidden="1" customWidth="1"/>
    <col min="23" max="25" width="0" style="59" hidden="1" customWidth="1"/>
    <col min="26" max="26" width="15.421875" style="59" hidden="1" customWidth="1"/>
    <col min="27" max="27" width="12.00390625" style="59" customWidth="1"/>
    <col min="28" max="28" width="13.8515625" style="59" customWidth="1"/>
    <col min="29" max="16384" width="9.140625" style="59" customWidth="1"/>
  </cols>
  <sheetData>
    <row r="2" spans="21:22" ht="12.75">
      <c r="U2" s="229"/>
      <c r="V2" s="229"/>
    </row>
    <row r="3" spans="1:28" ht="18.75" customHeight="1">
      <c r="A3" s="351" t="s">
        <v>201</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row>
    <row r="4" spans="1:28" ht="26.25" customHeight="1">
      <c r="A4" s="352" t="s">
        <v>440</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row>
    <row r="5" spans="1:28" ht="27" customHeight="1">
      <c r="A5" s="343" t="s">
        <v>0</v>
      </c>
      <c r="B5" s="343" t="s">
        <v>1</v>
      </c>
      <c r="C5" s="343" t="s">
        <v>2</v>
      </c>
      <c r="D5" s="343" t="s">
        <v>73</v>
      </c>
      <c r="E5" s="344" t="s">
        <v>3</v>
      </c>
      <c r="F5" s="345"/>
      <c r="G5" s="345"/>
      <c r="H5" s="345"/>
      <c r="I5" s="345"/>
      <c r="J5" s="345"/>
      <c r="K5" s="345"/>
      <c r="L5" s="346"/>
      <c r="M5" s="344" t="s">
        <v>379</v>
      </c>
      <c r="N5" s="345"/>
      <c r="O5" s="345"/>
      <c r="P5" s="346"/>
      <c r="Q5" s="347" t="s">
        <v>379</v>
      </c>
      <c r="R5" s="348"/>
      <c r="S5" s="348"/>
      <c r="T5" s="349"/>
      <c r="U5" s="350" t="s">
        <v>398</v>
      </c>
      <c r="V5" s="350"/>
      <c r="W5" s="350"/>
      <c r="X5" s="350"/>
      <c r="Y5" s="350"/>
      <c r="Z5" s="350"/>
      <c r="AA5" s="350"/>
      <c r="AB5" s="350"/>
    </row>
    <row r="6" spans="1:28" ht="20.25" customHeight="1">
      <c r="A6" s="343"/>
      <c r="B6" s="343"/>
      <c r="C6" s="343"/>
      <c r="D6" s="343"/>
      <c r="E6" s="350" t="s">
        <v>381</v>
      </c>
      <c r="F6" s="350"/>
      <c r="G6" s="350" t="s">
        <v>464</v>
      </c>
      <c r="H6" s="350"/>
      <c r="I6" s="327" t="s">
        <v>467</v>
      </c>
      <c r="J6" s="339"/>
      <c r="K6" s="317" t="s">
        <v>470</v>
      </c>
      <c r="L6" s="318"/>
      <c r="M6" s="318"/>
      <c r="N6" s="318"/>
      <c r="O6" s="318"/>
      <c r="P6" s="318"/>
      <c r="Q6" s="318"/>
      <c r="R6" s="318"/>
      <c r="S6" s="318"/>
      <c r="T6" s="318"/>
      <c r="U6" s="318"/>
      <c r="V6" s="318"/>
      <c r="W6" s="318"/>
      <c r="X6" s="318"/>
      <c r="Y6" s="318"/>
      <c r="Z6" s="318"/>
      <c r="AA6" s="318"/>
      <c r="AB6" s="319"/>
    </row>
    <row r="7" spans="1:28" ht="18" customHeight="1">
      <c r="A7" s="343"/>
      <c r="B7" s="343"/>
      <c r="C7" s="343"/>
      <c r="D7" s="343"/>
      <c r="E7" s="40" t="s">
        <v>77</v>
      </c>
      <c r="F7" s="40" t="s">
        <v>81</v>
      </c>
      <c r="G7" s="40" t="s">
        <v>77</v>
      </c>
      <c r="H7" s="40" t="s">
        <v>81</v>
      </c>
      <c r="I7" s="40" t="s">
        <v>77</v>
      </c>
      <c r="J7" s="40" t="s">
        <v>81</v>
      </c>
      <c r="K7" s="40" t="s">
        <v>77</v>
      </c>
      <c r="L7" s="40" t="s">
        <v>81</v>
      </c>
      <c r="M7" s="40" t="s">
        <v>77</v>
      </c>
      <c r="N7" s="40" t="s">
        <v>81</v>
      </c>
      <c r="O7" s="40" t="s">
        <v>77</v>
      </c>
      <c r="P7" s="40" t="s">
        <v>81</v>
      </c>
      <c r="Q7" s="40" t="s">
        <v>77</v>
      </c>
      <c r="R7" s="40" t="s">
        <v>81</v>
      </c>
      <c r="S7" s="40" t="s">
        <v>77</v>
      </c>
      <c r="T7" s="40" t="s">
        <v>81</v>
      </c>
      <c r="U7" s="40" t="s">
        <v>77</v>
      </c>
      <c r="V7" s="40" t="s">
        <v>81</v>
      </c>
      <c r="W7" s="40" t="s">
        <v>77</v>
      </c>
      <c r="X7" s="40" t="s">
        <v>81</v>
      </c>
      <c r="Y7" s="40" t="s">
        <v>77</v>
      </c>
      <c r="Z7" s="40" t="s">
        <v>81</v>
      </c>
      <c r="AA7" s="40" t="s">
        <v>77</v>
      </c>
      <c r="AB7" s="40" t="s">
        <v>81</v>
      </c>
    </row>
    <row r="8" spans="1:28" ht="22.5" customHeight="1">
      <c r="A8" s="178">
        <v>1</v>
      </c>
      <c r="B8" s="12" t="s">
        <v>8</v>
      </c>
      <c r="C8" s="15" t="s">
        <v>21</v>
      </c>
      <c r="D8" s="15">
        <v>2</v>
      </c>
      <c r="E8" s="19">
        <v>256.06069968077674</v>
      </c>
      <c r="F8" s="19">
        <v>512.1213993615535</v>
      </c>
      <c r="G8" s="19">
        <f>E8*1.059</f>
        <v>271.16828096194257</v>
      </c>
      <c r="H8" s="19">
        <f>G8*D8</f>
        <v>542.3365619238851</v>
      </c>
      <c r="I8" s="19">
        <f>G8*1.2778</f>
        <v>346.49882941317026</v>
      </c>
      <c r="J8" s="19">
        <f>I8*D8</f>
        <v>692.9976588263405</v>
      </c>
      <c r="K8" s="19">
        <f>I8*1.0524</f>
        <v>364.6553680744204</v>
      </c>
      <c r="L8" s="19">
        <f>K8*D8</f>
        <v>729.3107361488408</v>
      </c>
      <c r="M8" s="19">
        <v>281.47531499999997</v>
      </c>
      <c r="N8" s="19">
        <v>562.9506299999999</v>
      </c>
      <c r="O8" s="19">
        <f>M8*1.059</f>
        <v>298.08235858499995</v>
      </c>
      <c r="P8" s="19">
        <f>O8*D8</f>
        <v>596.1647171699999</v>
      </c>
      <c r="Q8" s="19">
        <f>O8*1.2778</f>
        <v>380.889637799913</v>
      </c>
      <c r="R8" s="19">
        <f>Q8*D8</f>
        <v>761.779275599826</v>
      </c>
      <c r="S8" s="19">
        <f>Q8*1.0524</f>
        <v>400.8482548206284</v>
      </c>
      <c r="T8" s="19">
        <f>S8*D8</f>
        <v>801.6965096412569</v>
      </c>
      <c r="U8" s="19">
        <v>256.06069968077674</v>
      </c>
      <c r="V8" s="19">
        <v>512.1213993615535</v>
      </c>
      <c r="W8" s="125">
        <f>U8*1.059</f>
        <v>271.16828096194257</v>
      </c>
      <c r="X8" s="125">
        <f>W8*D8</f>
        <v>542.3365619238851</v>
      </c>
      <c r="Y8" s="125">
        <f>W8*1.2778</f>
        <v>346.49882941317026</v>
      </c>
      <c r="Z8" s="125">
        <f aca="true" t="shared" si="0" ref="Z8:Z17">Y8*D8</f>
        <v>692.9976588263405</v>
      </c>
      <c r="AA8" s="125">
        <f>Y8*1.0524</f>
        <v>364.6553680744204</v>
      </c>
      <c r="AB8" s="125">
        <f>AA8*D8</f>
        <v>729.3107361488408</v>
      </c>
    </row>
    <row r="9" spans="1:28" ht="25.5" customHeight="1">
      <c r="A9" s="178">
        <f>A8+1</f>
        <v>2</v>
      </c>
      <c r="B9" s="12" t="s">
        <v>9</v>
      </c>
      <c r="C9" s="15" t="s">
        <v>21</v>
      </c>
      <c r="D9" s="15">
        <v>6</v>
      </c>
      <c r="E9" s="19">
        <v>213.38391640064728</v>
      </c>
      <c r="F9" s="19">
        <v>1280.3034984038836</v>
      </c>
      <c r="G9" s="19">
        <f aca="true" t="shared" si="1" ref="G9:G17">E9*1.059</f>
        <v>225.97356746828547</v>
      </c>
      <c r="H9" s="19">
        <f aca="true" t="shared" si="2" ref="H9:H17">G9*D9</f>
        <v>1355.841404809713</v>
      </c>
      <c r="I9" s="19">
        <f aca="true" t="shared" si="3" ref="I9:I17">G9*1.2778</f>
        <v>288.7490245109752</v>
      </c>
      <c r="J9" s="19">
        <f aca="true" t="shared" si="4" ref="J9:J17">I9*D9</f>
        <v>1732.494147065851</v>
      </c>
      <c r="K9" s="19">
        <f aca="true" t="shared" si="5" ref="K9:K17">I9*1.0524</f>
        <v>303.87947339535026</v>
      </c>
      <c r="L9" s="19">
        <f aca="true" t="shared" si="6" ref="L9:L17">K9*D9</f>
        <v>1823.2768403721016</v>
      </c>
      <c r="M9" s="19">
        <v>213.38391640064728</v>
      </c>
      <c r="N9" s="19">
        <v>1280.3034984038836</v>
      </c>
      <c r="O9" s="19">
        <f aca="true" t="shared" si="7" ref="O9:O17">M9*1.059</f>
        <v>225.97356746828547</v>
      </c>
      <c r="P9" s="19">
        <f aca="true" t="shared" si="8" ref="P9:P17">O9*D9</f>
        <v>1355.841404809713</v>
      </c>
      <c r="Q9" s="19">
        <f aca="true" t="shared" si="9" ref="Q9:Q17">O9*1.2778</f>
        <v>288.7490245109752</v>
      </c>
      <c r="R9" s="19">
        <f aca="true" t="shared" si="10" ref="R9:R17">Q9*D9</f>
        <v>1732.494147065851</v>
      </c>
      <c r="S9" s="19">
        <f aca="true" t="shared" si="11" ref="S9:S17">Q9*1.0524</f>
        <v>303.87947339535026</v>
      </c>
      <c r="T9" s="19">
        <f aca="true" t="shared" si="12" ref="T9:T17">S9*D9</f>
        <v>1823.2768403721016</v>
      </c>
      <c r="U9" s="19">
        <v>213.38391640064728</v>
      </c>
      <c r="V9" s="19">
        <v>1280.3034984038836</v>
      </c>
      <c r="W9" s="125">
        <f aca="true" t="shared" si="13" ref="W9:W17">U9*1.059</f>
        <v>225.97356746828547</v>
      </c>
      <c r="X9" s="125">
        <f aca="true" t="shared" si="14" ref="X9:X17">W9*D9</f>
        <v>1355.841404809713</v>
      </c>
      <c r="Y9" s="125">
        <f aca="true" t="shared" si="15" ref="Y9:Y17">W9*1.2778</f>
        <v>288.7490245109752</v>
      </c>
      <c r="Z9" s="125">
        <f t="shared" si="0"/>
        <v>1732.494147065851</v>
      </c>
      <c r="AA9" s="125">
        <f aca="true" t="shared" si="16" ref="AA9:AA17">Y9*1.0524</f>
        <v>303.87947339535026</v>
      </c>
      <c r="AB9" s="125">
        <f aca="true" t="shared" si="17" ref="AB9:AB17">AA9*D9</f>
        <v>1823.2768403721016</v>
      </c>
    </row>
    <row r="10" spans="1:28" ht="26.25" customHeight="1">
      <c r="A10" s="178">
        <f aca="true" t="shared" si="18" ref="A10:A17">A9+1</f>
        <v>3</v>
      </c>
      <c r="B10" s="12" t="s">
        <v>23</v>
      </c>
      <c r="C10" s="15" t="s">
        <v>27</v>
      </c>
      <c r="D10" s="15">
        <v>1</v>
      </c>
      <c r="E10" s="19">
        <v>185.64400726856317</v>
      </c>
      <c r="F10" s="19">
        <v>185.64400726856317</v>
      </c>
      <c r="G10" s="19">
        <f t="shared" si="1"/>
        <v>196.59700369740838</v>
      </c>
      <c r="H10" s="19">
        <f t="shared" si="2"/>
        <v>196.59700369740838</v>
      </c>
      <c r="I10" s="19">
        <f t="shared" si="3"/>
        <v>251.21165132454843</v>
      </c>
      <c r="J10" s="19">
        <f t="shared" si="4"/>
        <v>251.21165132454843</v>
      </c>
      <c r="K10" s="19">
        <f t="shared" si="5"/>
        <v>264.37514185395474</v>
      </c>
      <c r="L10" s="19">
        <f t="shared" si="6"/>
        <v>264.37514185395474</v>
      </c>
      <c r="M10" s="19">
        <v>185.64400726856317</v>
      </c>
      <c r="N10" s="19">
        <v>185.64400726856317</v>
      </c>
      <c r="O10" s="19">
        <f t="shared" si="7"/>
        <v>196.59700369740838</v>
      </c>
      <c r="P10" s="19">
        <f t="shared" si="8"/>
        <v>196.59700369740838</v>
      </c>
      <c r="Q10" s="19">
        <f t="shared" si="9"/>
        <v>251.21165132454843</v>
      </c>
      <c r="R10" s="19">
        <f t="shared" si="10"/>
        <v>251.21165132454843</v>
      </c>
      <c r="S10" s="19">
        <f t="shared" si="11"/>
        <v>264.37514185395474</v>
      </c>
      <c r="T10" s="19">
        <f t="shared" si="12"/>
        <v>264.37514185395474</v>
      </c>
      <c r="U10" s="19">
        <v>185.64400726856317</v>
      </c>
      <c r="V10" s="19">
        <v>185.64400726856317</v>
      </c>
      <c r="W10" s="125">
        <f t="shared" si="13"/>
        <v>196.59700369740838</v>
      </c>
      <c r="X10" s="125">
        <f t="shared" si="14"/>
        <v>196.59700369740838</v>
      </c>
      <c r="Y10" s="125">
        <f t="shared" si="15"/>
        <v>251.21165132454843</v>
      </c>
      <c r="Z10" s="125">
        <f t="shared" si="0"/>
        <v>251.21165132454843</v>
      </c>
      <c r="AA10" s="125">
        <f t="shared" si="16"/>
        <v>264.37514185395474</v>
      </c>
      <c r="AB10" s="125">
        <f t="shared" si="17"/>
        <v>264.37514185395474</v>
      </c>
    </row>
    <row r="11" spans="1:28" ht="30" customHeight="1">
      <c r="A11" s="178">
        <f t="shared" si="18"/>
        <v>4</v>
      </c>
      <c r="B11" s="12" t="s">
        <v>10</v>
      </c>
      <c r="C11" s="15" t="s">
        <v>21</v>
      </c>
      <c r="D11" s="15">
        <v>2</v>
      </c>
      <c r="E11" s="19">
        <v>320.07587460097096</v>
      </c>
      <c r="F11" s="19">
        <v>640.1517492019419</v>
      </c>
      <c r="G11" s="19">
        <f t="shared" si="1"/>
        <v>338.9603512024282</v>
      </c>
      <c r="H11" s="19">
        <f t="shared" si="2"/>
        <v>677.9207024048565</v>
      </c>
      <c r="I11" s="19">
        <f t="shared" si="3"/>
        <v>433.1235367664628</v>
      </c>
      <c r="J11" s="19">
        <f t="shared" si="4"/>
        <v>866.2470735329256</v>
      </c>
      <c r="K11" s="19">
        <f t="shared" si="5"/>
        <v>455.81921009302545</v>
      </c>
      <c r="L11" s="19">
        <f t="shared" si="6"/>
        <v>911.6384201860509</v>
      </c>
      <c r="M11" s="19">
        <v>383.443731</v>
      </c>
      <c r="N11" s="19">
        <v>766.887462</v>
      </c>
      <c r="O11" s="19">
        <f t="shared" si="7"/>
        <v>406.066911129</v>
      </c>
      <c r="P11" s="19">
        <f t="shared" si="8"/>
        <v>812.133822258</v>
      </c>
      <c r="Q11" s="19">
        <f t="shared" si="9"/>
        <v>518.8722990406362</v>
      </c>
      <c r="R11" s="19">
        <f t="shared" si="10"/>
        <v>1037.7445980812724</v>
      </c>
      <c r="S11" s="19">
        <f t="shared" si="11"/>
        <v>546.0612075103655</v>
      </c>
      <c r="T11" s="19">
        <f t="shared" si="12"/>
        <v>1092.122415020731</v>
      </c>
      <c r="U11" s="19">
        <v>320.07587460097096</v>
      </c>
      <c r="V11" s="19">
        <v>640.1517492019419</v>
      </c>
      <c r="W11" s="125">
        <f t="shared" si="13"/>
        <v>338.9603512024282</v>
      </c>
      <c r="X11" s="125">
        <f t="shared" si="14"/>
        <v>677.9207024048565</v>
      </c>
      <c r="Y11" s="125">
        <f t="shared" si="15"/>
        <v>433.1235367664628</v>
      </c>
      <c r="Z11" s="125">
        <f t="shared" si="0"/>
        <v>866.2470735329256</v>
      </c>
      <c r="AA11" s="125">
        <f t="shared" si="16"/>
        <v>455.81921009302545</v>
      </c>
      <c r="AB11" s="125">
        <f t="shared" si="17"/>
        <v>911.6384201860509</v>
      </c>
    </row>
    <row r="12" spans="1:28" ht="32.25" customHeight="1">
      <c r="A12" s="178">
        <f t="shared" si="18"/>
        <v>5</v>
      </c>
      <c r="B12" s="12" t="s">
        <v>24</v>
      </c>
      <c r="C12" s="15" t="s">
        <v>21</v>
      </c>
      <c r="D12" s="15">
        <v>1</v>
      </c>
      <c r="E12" s="19">
        <v>586.8057701017801</v>
      </c>
      <c r="F12" s="19">
        <v>586.8057701017801</v>
      </c>
      <c r="G12" s="19">
        <f t="shared" si="1"/>
        <v>621.4273105377852</v>
      </c>
      <c r="H12" s="19">
        <f t="shared" si="2"/>
        <v>621.4273105377852</v>
      </c>
      <c r="I12" s="19">
        <f t="shared" si="3"/>
        <v>794.0598174051819</v>
      </c>
      <c r="J12" s="19">
        <f t="shared" si="4"/>
        <v>794.0598174051819</v>
      </c>
      <c r="K12" s="19">
        <f t="shared" si="5"/>
        <v>835.6685518372134</v>
      </c>
      <c r="L12" s="19">
        <f t="shared" si="6"/>
        <v>835.6685518372134</v>
      </c>
      <c r="M12" s="19">
        <v>586.8057701017801</v>
      </c>
      <c r="N12" s="19">
        <v>586.8057701017801</v>
      </c>
      <c r="O12" s="19">
        <f t="shared" si="7"/>
        <v>621.4273105377852</v>
      </c>
      <c r="P12" s="19">
        <f t="shared" si="8"/>
        <v>621.4273105377852</v>
      </c>
      <c r="Q12" s="19">
        <f t="shared" si="9"/>
        <v>794.0598174051819</v>
      </c>
      <c r="R12" s="19">
        <f t="shared" si="10"/>
        <v>794.0598174051819</v>
      </c>
      <c r="S12" s="19">
        <f t="shared" si="11"/>
        <v>835.6685518372134</v>
      </c>
      <c r="T12" s="19">
        <f t="shared" si="12"/>
        <v>835.6685518372134</v>
      </c>
      <c r="U12" s="19">
        <v>586.8057701017801</v>
      </c>
      <c r="V12" s="19">
        <v>586.8057701017801</v>
      </c>
      <c r="W12" s="125">
        <f t="shared" si="13"/>
        <v>621.4273105377852</v>
      </c>
      <c r="X12" s="125">
        <f t="shared" si="14"/>
        <v>621.4273105377852</v>
      </c>
      <c r="Y12" s="125">
        <f t="shared" si="15"/>
        <v>794.0598174051819</v>
      </c>
      <c r="Z12" s="125">
        <f t="shared" si="0"/>
        <v>794.0598174051819</v>
      </c>
      <c r="AA12" s="125">
        <f t="shared" si="16"/>
        <v>835.6685518372134</v>
      </c>
      <c r="AB12" s="125">
        <f t="shared" si="17"/>
        <v>835.6685518372134</v>
      </c>
    </row>
    <row r="13" spans="1:28" ht="28.5" customHeight="1">
      <c r="A13" s="178">
        <f t="shared" si="18"/>
        <v>6</v>
      </c>
      <c r="B13" s="12" t="s">
        <v>221</v>
      </c>
      <c r="C13" s="15" t="s">
        <v>21</v>
      </c>
      <c r="D13" s="15">
        <v>2</v>
      </c>
      <c r="E13" s="19">
        <v>853.5356656025891</v>
      </c>
      <c r="F13" s="19">
        <v>1707.0713312051782</v>
      </c>
      <c r="G13" s="19">
        <f t="shared" si="1"/>
        <v>903.8942698731419</v>
      </c>
      <c r="H13" s="19">
        <f t="shared" si="2"/>
        <v>1807.7885397462837</v>
      </c>
      <c r="I13" s="19">
        <f t="shared" si="3"/>
        <v>1154.9960980439007</v>
      </c>
      <c r="J13" s="19">
        <f t="shared" si="4"/>
        <v>2309.9921960878014</v>
      </c>
      <c r="K13" s="19">
        <f t="shared" si="5"/>
        <v>1215.517893581401</v>
      </c>
      <c r="L13" s="19">
        <f t="shared" si="6"/>
        <v>2431.035787162802</v>
      </c>
      <c r="M13" s="19">
        <v>1045.176264</v>
      </c>
      <c r="N13" s="19">
        <v>2090.352528</v>
      </c>
      <c r="O13" s="19">
        <f t="shared" si="7"/>
        <v>1106.841663576</v>
      </c>
      <c r="P13" s="19">
        <f t="shared" si="8"/>
        <v>2213.683327152</v>
      </c>
      <c r="Q13" s="19">
        <f t="shared" si="9"/>
        <v>1414.3222777174128</v>
      </c>
      <c r="R13" s="19">
        <f t="shared" si="10"/>
        <v>2828.6445554348256</v>
      </c>
      <c r="S13" s="19">
        <f t="shared" si="11"/>
        <v>1488.4327650698053</v>
      </c>
      <c r="T13" s="19">
        <f t="shared" si="12"/>
        <v>2976.8655301396107</v>
      </c>
      <c r="U13" s="19">
        <v>853.5356656025891</v>
      </c>
      <c r="V13" s="19">
        <v>1707.0713312051782</v>
      </c>
      <c r="W13" s="125">
        <f t="shared" si="13"/>
        <v>903.8942698731419</v>
      </c>
      <c r="X13" s="125">
        <f t="shared" si="14"/>
        <v>1807.7885397462837</v>
      </c>
      <c r="Y13" s="125">
        <f t="shared" si="15"/>
        <v>1154.9960980439007</v>
      </c>
      <c r="Z13" s="125">
        <f t="shared" si="0"/>
        <v>2309.9921960878014</v>
      </c>
      <c r="AA13" s="125">
        <f t="shared" si="16"/>
        <v>1215.517893581401</v>
      </c>
      <c r="AB13" s="125">
        <f t="shared" si="17"/>
        <v>2431.035787162802</v>
      </c>
    </row>
    <row r="14" spans="1:28" ht="23.25" customHeight="1">
      <c r="A14" s="178">
        <f t="shared" si="18"/>
        <v>7</v>
      </c>
      <c r="B14" s="12" t="s">
        <v>25</v>
      </c>
      <c r="C14" s="8" t="s">
        <v>466</v>
      </c>
      <c r="D14" s="8">
        <v>103</v>
      </c>
      <c r="E14" s="18">
        <v>17.07072</v>
      </c>
      <c r="F14" s="19">
        <f>D14*E14</f>
        <v>1758.2841600000002</v>
      </c>
      <c r="G14" s="19">
        <f>E14*1.059</f>
        <v>18.07789248</v>
      </c>
      <c r="H14" s="19">
        <f>G14*D14</f>
        <v>1862.0229254399999</v>
      </c>
      <c r="I14" s="19">
        <f t="shared" si="3"/>
        <v>23.099931010944</v>
      </c>
      <c r="J14" s="19">
        <f t="shared" si="4"/>
        <v>2379.292894127232</v>
      </c>
      <c r="K14" s="19">
        <f t="shared" si="5"/>
        <v>24.310367395917467</v>
      </c>
      <c r="L14" s="19">
        <f t="shared" si="6"/>
        <v>2503.967841779499</v>
      </c>
      <c r="M14" s="19">
        <v>17.07072</v>
      </c>
      <c r="N14" s="19">
        <f>D14*M14</f>
        <v>1758.2841600000002</v>
      </c>
      <c r="O14" s="19">
        <f>M14*1.059</f>
        <v>18.07789248</v>
      </c>
      <c r="P14" s="19">
        <f>O14*D14</f>
        <v>1862.0229254399999</v>
      </c>
      <c r="Q14" s="19">
        <f t="shared" si="9"/>
        <v>23.099931010944</v>
      </c>
      <c r="R14" s="19">
        <f t="shared" si="10"/>
        <v>2379.292894127232</v>
      </c>
      <c r="S14" s="19">
        <f t="shared" si="11"/>
        <v>24.310367395917467</v>
      </c>
      <c r="T14" s="19">
        <f t="shared" si="12"/>
        <v>2503.967841779499</v>
      </c>
      <c r="U14" s="19">
        <v>17.07072</v>
      </c>
      <c r="V14" s="19">
        <f>D14*U14</f>
        <v>1758.2841600000002</v>
      </c>
      <c r="W14" s="125">
        <f>U14*1.059</f>
        <v>18.07789248</v>
      </c>
      <c r="X14" s="125">
        <f>W14*D14</f>
        <v>1862.0229254399999</v>
      </c>
      <c r="Y14" s="125">
        <f t="shared" si="15"/>
        <v>23.099931010944</v>
      </c>
      <c r="Z14" s="125">
        <f t="shared" si="0"/>
        <v>2379.292894127232</v>
      </c>
      <c r="AA14" s="125">
        <f t="shared" si="16"/>
        <v>24.310367395917467</v>
      </c>
      <c r="AB14" s="125">
        <f t="shared" si="17"/>
        <v>2503.967841779499</v>
      </c>
    </row>
    <row r="15" spans="1:28" ht="27" customHeight="1">
      <c r="A15" s="178">
        <f t="shared" si="18"/>
        <v>8</v>
      </c>
      <c r="B15" s="12" t="s">
        <v>51</v>
      </c>
      <c r="C15" s="15" t="s">
        <v>21</v>
      </c>
      <c r="D15" s="15">
        <v>6</v>
      </c>
      <c r="E15" s="19">
        <v>149.3687414804531</v>
      </c>
      <c r="F15" s="19">
        <v>896.2124488827187</v>
      </c>
      <c r="G15" s="19">
        <f t="shared" si="1"/>
        <v>158.18149722779984</v>
      </c>
      <c r="H15" s="19">
        <f t="shared" si="2"/>
        <v>949.0889833667991</v>
      </c>
      <c r="I15" s="19">
        <f t="shared" si="3"/>
        <v>202.12431715768264</v>
      </c>
      <c r="J15" s="19">
        <f t="shared" si="4"/>
        <v>1212.7459029460958</v>
      </c>
      <c r="K15" s="19">
        <f t="shared" si="5"/>
        <v>212.71563137674522</v>
      </c>
      <c r="L15" s="19">
        <f t="shared" si="6"/>
        <v>1276.2937882604713</v>
      </c>
      <c r="M15" s="19">
        <v>149.3687414804531</v>
      </c>
      <c r="N15" s="19">
        <v>896.2124488827187</v>
      </c>
      <c r="O15" s="19">
        <f t="shared" si="7"/>
        <v>158.18149722779984</v>
      </c>
      <c r="P15" s="19">
        <f t="shared" si="8"/>
        <v>949.0889833667991</v>
      </c>
      <c r="Q15" s="19">
        <f t="shared" si="9"/>
        <v>202.12431715768264</v>
      </c>
      <c r="R15" s="19">
        <f t="shared" si="10"/>
        <v>1212.7459029460958</v>
      </c>
      <c r="S15" s="19">
        <f t="shared" si="11"/>
        <v>212.71563137674522</v>
      </c>
      <c r="T15" s="19">
        <f t="shared" si="12"/>
        <v>1276.2937882604713</v>
      </c>
      <c r="U15" s="19">
        <v>149.3687414804531</v>
      </c>
      <c r="V15" s="19">
        <v>896.2124488827187</v>
      </c>
      <c r="W15" s="125">
        <f t="shared" si="13"/>
        <v>158.18149722779984</v>
      </c>
      <c r="X15" s="125">
        <f t="shared" si="14"/>
        <v>949.0889833667991</v>
      </c>
      <c r="Y15" s="125">
        <f t="shared" si="15"/>
        <v>202.12431715768264</v>
      </c>
      <c r="Z15" s="125">
        <f t="shared" si="0"/>
        <v>1212.7459029460958</v>
      </c>
      <c r="AA15" s="125">
        <f t="shared" si="16"/>
        <v>212.71563137674522</v>
      </c>
      <c r="AB15" s="125">
        <f t="shared" si="17"/>
        <v>1276.2937882604713</v>
      </c>
    </row>
    <row r="16" spans="1:28" ht="30.75" customHeight="1">
      <c r="A16" s="178">
        <f t="shared" si="18"/>
        <v>9</v>
      </c>
      <c r="B16" s="12" t="s">
        <v>40</v>
      </c>
      <c r="C16" s="15" t="s">
        <v>21</v>
      </c>
      <c r="D16" s="15">
        <v>2</v>
      </c>
      <c r="E16" s="19">
        <v>53.34597910016182</v>
      </c>
      <c r="F16" s="19">
        <v>106.69195820032364</v>
      </c>
      <c r="G16" s="19">
        <f t="shared" si="1"/>
        <v>56.49339186707137</v>
      </c>
      <c r="H16" s="19">
        <f t="shared" si="2"/>
        <v>112.98678373414273</v>
      </c>
      <c r="I16" s="19">
        <f t="shared" si="3"/>
        <v>72.1872561277438</v>
      </c>
      <c r="J16" s="19">
        <f t="shared" si="4"/>
        <v>144.3745122554876</v>
      </c>
      <c r="K16" s="19">
        <f t="shared" si="5"/>
        <v>75.96986834883757</v>
      </c>
      <c r="L16" s="19">
        <f t="shared" si="6"/>
        <v>151.93973669767513</v>
      </c>
      <c r="M16" s="19">
        <v>53.34597910016182</v>
      </c>
      <c r="N16" s="19">
        <v>106.69195820032364</v>
      </c>
      <c r="O16" s="19">
        <f t="shared" si="7"/>
        <v>56.49339186707137</v>
      </c>
      <c r="P16" s="19">
        <f t="shared" si="8"/>
        <v>112.98678373414273</v>
      </c>
      <c r="Q16" s="19">
        <f t="shared" si="9"/>
        <v>72.1872561277438</v>
      </c>
      <c r="R16" s="19">
        <f t="shared" si="10"/>
        <v>144.3745122554876</v>
      </c>
      <c r="S16" s="19">
        <f t="shared" si="11"/>
        <v>75.96986834883757</v>
      </c>
      <c r="T16" s="19">
        <f t="shared" si="12"/>
        <v>151.93973669767513</v>
      </c>
      <c r="U16" s="19">
        <v>53.34597910016182</v>
      </c>
      <c r="V16" s="19">
        <v>106.69195820032364</v>
      </c>
      <c r="W16" s="125">
        <f t="shared" si="13"/>
        <v>56.49339186707137</v>
      </c>
      <c r="X16" s="125">
        <f t="shared" si="14"/>
        <v>112.98678373414273</v>
      </c>
      <c r="Y16" s="125">
        <f t="shared" si="15"/>
        <v>72.1872561277438</v>
      </c>
      <c r="Z16" s="125">
        <f t="shared" si="0"/>
        <v>144.3745122554876</v>
      </c>
      <c r="AA16" s="125">
        <f t="shared" si="16"/>
        <v>75.96986834883757</v>
      </c>
      <c r="AB16" s="125">
        <f t="shared" si="17"/>
        <v>151.93973669767513</v>
      </c>
    </row>
    <row r="17" spans="1:28" ht="32.25" customHeight="1">
      <c r="A17" s="178">
        <f t="shared" si="18"/>
        <v>10</v>
      </c>
      <c r="B17" s="12" t="s">
        <v>98</v>
      </c>
      <c r="C17" s="15" t="s">
        <v>21</v>
      </c>
      <c r="D17" s="15">
        <v>2</v>
      </c>
      <c r="E17" s="19">
        <v>64.01517492019418</v>
      </c>
      <c r="F17" s="19">
        <v>128.03034984038837</v>
      </c>
      <c r="G17" s="19">
        <f t="shared" si="1"/>
        <v>67.79207024048564</v>
      </c>
      <c r="H17" s="19">
        <f t="shared" si="2"/>
        <v>135.58414048097129</v>
      </c>
      <c r="I17" s="19">
        <f t="shared" si="3"/>
        <v>86.62470735329256</v>
      </c>
      <c r="J17" s="19">
        <f t="shared" si="4"/>
        <v>173.24941470658513</v>
      </c>
      <c r="K17" s="19">
        <f t="shared" si="5"/>
        <v>91.1638420186051</v>
      </c>
      <c r="L17" s="19">
        <f t="shared" si="6"/>
        <v>182.3276840372102</v>
      </c>
      <c r="M17" s="19">
        <v>64.01517492019418</v>
      </c>
      <c r="N17" s="19">
        <v>128.03034984038837</v>
      </c>
      <c r="O17" s="19">
        <f t="shared" si="7"/>
        <v>67.79207024048564</v>
      </c>
      <c r="P17" s="19">
        <f t="shared" si="8"/>
        <v>135.58414048097129</v>
      </c>
      <c r="Q17" s="19">
        <f t="shared" si="9"/>
        <v>86.62470735329256</v>
      </c>
      <c r="R17" s="19">
        <f t="shared" si="10"/>
        <v>173.24941470658513</v>
      </c>
      <c r="S17" s="19">
        <f t="shared" si="11"/>
        <v>91.1638420186051</v>
      </c>
      <c r="T17" s="19">
        <f t="shared" si="12"/>
        <v>182.3276840372102</v>
      </c>
      <c r="U17" s="19">
        <v>256.056339635763</v>
      </c>
      <c r="V17" s="19">
        <v>512.112679271526</v>
      </c>
      <c r="W17" s="125">
        <f t="shared" si="13"/>
        <v>271.163663674273</v>
      </c>
      <c r="X17" s="125">
        <f t="shared" si="14"/>
        <v>542.327327348546</v>
      </c>
      <c r="Y17" s="125">
        <f t="shared" si="15"/>
        <v>346.49292944298605</v>
      </c>
      <c r="Z17" s="125">
        <f t="shared" si="0"/>
        <v>692.9858588859721</v>
      </c>
      <c r="AA17" s="125">
        <f t="shared" si="16"/>
        <v>364.64915894579855</v>
      </c>
      <c r="AB17" s="125">
        <f t="shared" si="17"/>
        <v>729.2983178915971</v>
      </c>
    </row>
    <row r="18" spans="1:28" ht="12.75">
      <c r="A18" s="126"/>
      <c r="B18" s="40" t="s">
        <v>95</v>
      </c>
      <c r="C18" s="126"/>
      <c r="D18" s="126"/>
      <c r="E18" s="16"/>
      <c r="F18" s="23">
        <f>SUM(F8:F17)</f>
        <v>7801.3166724663315</v>
      </c>
      <c r="G18" s="19"/>
      <c r="H18" s="23">
        <f>SUM(H8:H17)</f>
        <v>8261.594356141844</v>
      </c>
      <c r="I18" s="19"/>
      <c r="J18" s="23">
        <f>SUM(J8:J17)</f>
        <v>10556.66526827805</v>
      </c>
      <c r="K18" s="23"/>
      <c r="L18" s="23">
        <f>SUM(L8:L17)</f>
        <v>11109.83452833582</v>
      </c>
      <c r="M18" s="23"/>
      <c r="N18" s="23">
        <v>8362.16212383899</v>
      </c>
      <c r="O18" s="19"/>
      <c r="P18" s="23">
        <f>SUM(P8:P17)</f>
        <v>8855.530418646818</v>
      </c>
      <c r="Q18" s="23"/>
      <c r="R18" s="23">
        <f>SUM(R8:R17)</f>
        <v>11315.596768946905</v>
      </c>
      <c r="S18" s="23"/>
      <c r="T18" s="23">
        <f>SUM(T8:T17)</f>
        <v>11908.534039639724</v>
      </c>
      <c r="U18" s="126"/>
      <c r="V18" s="23">
        <f>SUM(V8:V17)</f>
        <v>8185.399001897469</v>
      </c>
      <c r="W18" s="210"/>
      <c r="X18" s="23">
        <f>SUM(X8:X17)</f>
        <v>8668.33754300942</v>
      </c>
      <c r="Y18" s="126"/>
      <c r="Z18" s="23">
        <f>SUM(Z8:Z17)</f>
        <v>11076.401712457437</v>
      </c>
      <c r="AA18" s="126"/>
      <c r="AB18" s="128">
        <f>SUM(AB8:AB17)</f>
        <v>11656.805162190205</v>
      </c>
    </row>
    <row r="19" spans="1:24" ht="12.75">
      <c r="A19" s="170"/>
      <c r="B19" s="87"/>
      <c r="C19" s="170"/>
      <c r="D19" s="170"/>
      <c r="E19" s="88"/>
      <c r="F19" s="89"/>
      <c r="G19" s="156"/>
      <c r="H19" s="89"/>
      <c r="I19" s="89"/>
      <c r="J19" s="89"/>
      <c r="K19" s="89"/>
      <c r="L19" s="89"/>
      <c r="M19" s="89"/>
      <c r="N19" s="89"/>
      <c r="O19" s="156"/>
      <c r="P19" s="89"/>
      <c r="Q19" s="89"/>
      <c r="R19" s="89"/>
      <c r="S19" s="89"/>
      <c r="T19" s="89"/>
      <c r="U19" s="170"/>
      <c r="V19" s="89"/>
      <c r="W19" s="230"/>
      <c r="X19" s="89"/>
    </row>
    <row r="20" spans="1:28" ht="16.5" customHeight="1">
      <c r="A20" s="329" t="s">
        <v>200</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row>
    <row r="21" spans="1:28" ht="12.75">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row>
  </sheetData>
  <sheetProtection/>
  <mergeCells count="15">
    <mergeCell ref="A3:AB3"/>
    <mergeCell ref="A4:AB4"/>
    <mergeCell ref="I6:J6"/>
    <mergeCell ref="E6:F6"/>
    <mergeCell ref="E5:L5"/>
    <mergeCell ref="K6:AB6"/>
    <mergeCell ref="A20:AB21"/>
    <mergeCell ref="A5:A7"/>
    <mergeCell ref="B5:B7"/>
    <mergeCell ref="C5:C7"/>
    <mergeCell ref="M5:P5"/>
    <mergeCell ref="D5:D7"/>
    <mergeCell ref="Q5:T5"/>
    <mergeCell ref="U5:AB5"/>
    <mergeCell ref="G6:H6"/>
  </mergeCells>
  <printOptions/>
  <pageMargins left="0.5905511811023623" right="0.15748031496062992" top="0.35433070866141736" bottom="0.35433070866141736" header="0.1968503937007874" footer="0.1574803149606299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00FF00"/>
  </sheetPr>
  <dimension ref="B1:AI38"/>
  <sheetViews>
    <sheetView zoomScalePageLayoutView="0" workbookViewId="0" topLeftCell="B1">
      <pane xSplit="2" ySplit="5" topLeftCell="D15" activePane="bottomRight" state="frozen"/>
      <selection pane="topLeft" activeCell="B1" sqref="B1"/>
      <selection pane="topRight" activeCell="D1" sqref="D1"/>
      <selection pane="bottomLeft" activeCell="B6" sqref="B6"/>
      <selection pane="bottomRight" activeCell="AL20" sqref="AL20"/>
    </sheetView>
  </sheetViews>
  <sheetFormatPr defaultColWidth="9.140625" defaultRowHeight="12.75"/>
  <cols>
    <col min="1" max="1" width="7.57421875" style="0" customWidth="1"/>
    <col min="2" max="2" width="4.7109375" style="0" customWidth="1"/>
    <col min="3" max="3" width="59.57421875" style="0" customWidth="1"/>
    <col min="4" max="4" width="6.28125" style="0" customWidth="1"/>
    <col min="5" max="5" width="5.00390625" style="0" customWidth="1"/>
    <col min="6" max="6" width="0.2890625" style="0" hidden="1" customWidth="1"/>
    <col min="7" max="9" width="8.140625" style="0" hidden="1" customWidth="1"/>
    <col min="10" max="10" width="7.8515625" style="0" hidden="1" customWidth="1"/>
    <col min="11" max="12" width="8.00390625" style="0" hidden="1" customWidth="1"/>
    <col min="13" max="13" width="9.28125" style="0" hidden="1" customWidth="1"/>
    <col min="14" max="14" width="1.7109375" style="0" hidden="1" customWidth="1"/>
    <col min="15" max="15" width="2.7109375" style="0" hidden="1" customWidth="1"/>
    <col min="16" max="16" width="8.8515625" style="0" hidden="1" customWidth="1"/>
    <col min="17" max="17" width="9.28125" style="0" hidden="1" customWidth="1"/>
    <col min="18" max="19" width="8.57421875" style="0" hidden="1" customWidth="1"/>
    <col min="20" max="20" width="8.28125" style="0" hidden="1" customWidth="1"/>
    <col min="21" max="21" width="9.7109375" style="0" hidden="1" customWidth="1"/>
    <col min="22" max="22" width="8.421875" style="0" hidden="1" customWidth="1"/>
    <col min="23" max="23" width="9.140625" style="0" hidden="1" customWidth="1"/>
    <col min="24" max="24" width="8.57421875" style="0" hidden="1" customWidth="1"/>
    <col min="25" max="25" width="11.00390625" style="0" hidden="1" customWidth="1"/>
    <col min="26" max="26" width="8.28125" style="0" hidden="1" customWidth="1"/>
    <col min="27" max="27" width="11.140625" style="0" hidden="1" customWidth="1"/>
    <col min="28" max="28" width="8.421875" style="0" hidden="1" customWidth="1"/>
    <col min="29" max="29" width="10.421875" style="0" hidden="1" customWidth="1"/>
    <col min="30" max="30" width="9.28125" style="0" bestFit="1" customWidth="1"/>
    <col min="31" max="31" width="9.57421875" style="0" bestFit="1" customWidth="1"/>
    <col min="32" max="32" width="9.28125" style="0" bestFit="1" customWidth="1"/>
    <col min="33" max="33" width="9.57421875" style="0" bestFit="1" customWidth="1"/>
    <col min="34" max="35" width="9.28125" style="0" bestFit="1" customWidth="1"/>
  </cols>
  <sheetData>
    <row r="1" spans="2:35" ht="21.75" customHeight="1">
      <c r="B1" s="436" t="s">
        <v>207</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row>
    <row r="2" spans="2:35" ht="21" customHeight="1">
      <c r="B2" s="437" t="s">
        <v>494</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row>
    <row r="3" spans="2:35" ht="15.75" customHeight="1">
      <c r="B3" s="360" t="s">
        <v>79</v>
      </c>
      <c r="C3" s="360" t="s">
        <v>1</v>
      </c>
      <c r="D3" s="360" t="s">
        <v>2</v>
      </c>
      <c r="E3" s="360" t="s">
        <v>73</v>
      </c>
      <c r="F3" s="358" t="s">
        <v>251</v>
      </c>
      <c r="G3" s="358"/>
      <c r="H3" s="358"/>
      <c r="I3" s="358"/>
      <c r="J3" s="358" t="s">
        <v>250</v>
      </c>
      <c r="K3" s="358"/>
      <c r="L3" s="358"/>
      <c r="M3" s="358"/>
      <c r="N3" s="358" t="s">
        <v>249</v>
      </c>
      <c r="O3" s="358"/>
      <c r="P3" s="358"/>
      <c r="Q3" s="358"/>
      <c r="R3" s="358" t="s">
        <v>251</v>
      </c>
      <c r="S3" s="358"/>
      <c r="T3" s="358" t="s">
        <v>250</v>
      </c>
      <c r="U3" s="358"/>
      <c r="V3" s="358" t="s">
        <v>249</v>
      </c>
      <c r="W3" s="358"/>
      <c r="X3" s="358" t="s">
        <v>251</v>
      </c>
      <c r="Y3" s="358"/>
      <c r="Z3" s="358" t="s">
        <v>250</v>
      </c>
      <c r="AA3" s="358"/>
      <c r="AB3" s="358" t="s">
        <v>249</v>
      </c>
      <c r="AC3" s="358"/>
      <c r="AD3" s="358" t="s">
        <v>251</v>
      </c>
      <c r="AE3" s="358"/>
      <c r="AF3" s="358" t="s">
        <v>250</v>
      </c>
      <c r="AG3" s="358"/>
      <c r="AH3" s="358" t="s">
        <v>249</v>
      </c>
      <c r="AI3" s="358"/>
    </row>
    <row r="4" spans="2:35" ht="27.75" customHeight="1">
      <c r="B4" s="361"/>
      <c r="C4" s="361"/>
      <c r="D4" s="361"/>
      <c r="E4" s="361"/>
      <c r="F4" s="358" t="s">
        <v>371</v>
      </c>
      <c r="G4" s="358"/>
      <c r="H4" s="358" t="s">
        <v>390</v>
      </c>
      <c r="I4" s="358"/>
      <c r="J4" s="358" t="s">
        <v>371</v>
      </c>
      <c r="K4" s="358"/>
      <c r="L4" s="358" t="s">
        <v>390</v>
      </c>
      <c r="M4" s="358"/>
      <c r="N4" s="358" t="s">
        <v>371</v>
      </c>
      <c r="O4" s="358"/>
      <c r="P4" s="358" t="s">
        <v>390</v>
      </c>
      <c r="Q4" s="358"/>
      <c r="R4" s="358" t="s">
        <v>450</v>
      </c>
      <c r="S4" s="358"/>
      <c r="T4" s="358" t="s">
        <v>450</v>
      </c>
      <c r="U4" s="358"/>
      <c r="V4" s="358" t="s">
        <v>450</v>
      </c>
      <c r="W4" s="358"/>
      <c r="X4" s="353" t="s">
        <v>469</v>
      </c>
      <c r="Y4" s="355"/>
      <c r="Z4" s="353" t="s">
        <v>469</v>
      </c>
      <c r="AA4" s="355"/>
      <c r="AB4" s="353" t="s">
        <v>469</v>
      </c>
      <c r="AC4" s="355"/>
      <c r="AD4" s="353" t="s">
        <v>470</v>
      </c>
      <c r="AE4" s="354"/>
      <c r="AF4" s="354"/>
      <c r="AG4" s="354"/>
      <c r="AH4" s="354"/>
      <c r="AI4" s="355"/>
    </row>
    <row r="5" spans="2:35" ht="18" customHeight="1">
      <c r="B5" s="362"/>
      <c r="C5" s="362"/>
      <c r="D5" s="362"/>
      <c r="E5" s="362"/>
      <c r="F5" s="1" t="s">
        <v>77</v>
      </c>
      <c r="G5" s="1" t="s">
        <v>81</v>
      </c>
      <c r="H5" s="1" t="s">
        <v>77</v>
      </c>
      <c r="I5" s="1" t="s">
        <v>81</v>
      </c>
      <c r="J5" s="1" t="s">
        <v>77</v>
      </c>
      <c r="K5" s="1" t="s">
        <v>81</v>
      </c>
      <c r="L5" s="1" t="s">
        <v>77</v>
      </c>
      <c r="M5" s="1" t="s">
        <v>81</v>
      </c>
      <c r="N5" s="1" t="s">
        <v>77</v>
      </c>
      <c r="O5" s="1" t="s">
        <v>81</v>
      </c>
      <c r="P5" s="1" t="s">
        <v>77</v>
      </c>
      <c r="Q5" s="1" t="s">
        <v>81</v>
      </c>
      <c r="R5" s="1" t="s">
        <v>77</v>
      </c>
      <c r="S5" s="1" t="s">
        <v>81</v>
      </c>
      <c r="T5" s="1" t="s">
        <v>77</v>
      </c>
      <c r="U5" s="1" t="s">
        <v>81</v>
      </c>
      <c r="V5" s="1" t="s">
        <v>77</v>
      </c>
      <c r="W5" s="1" t="s">
        <v>81</v>
      </c>
      <c r="X5" s="1" t="s">
        <v>77</v>
      </c>
      <c r="Y5" s="1" t="s">
        <v>81</v>
      </c>
      <c r="Z5" s="1" t="s">
        <v>77</v>
      </c>
      <c r="AA5" s="1" t="s">
        <v>81</v>
      </c>
      <c r="AB5" s="1" t="s">
        <v>77</v>
      </c>
      <c r="AC5" s="1" t="s">
        <v>81</v>
      </c>
      <c r="AD5" s="1" t="s">
        <v>77</v>
      </c>
      <c r="AE5" s="1" t="s">
        <v>81</v>
      </c>
      <c r="AF5" s="1" t="s">
        <v>77</v>
      </c>
      <c r="AG5" s="1" t="s">
        <v>81</v>
      </c>
      <c r="AH5" s="1" t="s">
        <v>77</v>
      </c>
      <c r="AI5" s="1" t="s">
        <v>81</v>
      </c>
    </row>
    <row r="6" spans="2:35" ht="14.25" customHeight="1">
      <c r="B6" s="9">
        <v>1</v>
      </c>
      <c r="C6" s="10" t="s">
        <v>8</v>
      </c>
      <c r="D6" s="8" t="s">
        <v>41</v>
      </c>
      <c r="E6" s="8">
        <v>2</v>
      </c>
      <c r="F6" s="18">
        <v>200.89412759400068</v>
      </c>
      <c r="G6" s="18">
        <v>401.78825518800136</v>
      </c>
      <c r="H6" s="18">
        <v>213.38391640064728</v>
      </c>
      <c r="I6" s="18">
        <v>426.76783280129456</v>
      </c>
      <c r="J6" s="18">
        <v>200.89412759400068</v>
      </c>
      <c r="K6" s="18">
        <v>401.78825518800136</v>
      </c>
      <c r="L6" s="18">
        <v>213.38391640064728</v>
      </c>
      <c r="M6" s="18">
        <v>426.76783280129456</v>
      </c>
      <c r="N6" s="18">
        <v>241.69989481038536</v>
      </c>
      <c r="O6" s="18">
        <v>483.3997896207707</v>
      </c>
      <c r="P6" s="18">
        <v>256.7266189706418</v>
      </c>
      <c r="Q6" s="18">
        <v>513.4532379412836</v>
      </c>
      <c r="R6" s="18">
        <f>H6*1.059</f>
        <v>225.97356746828547</v>
      </c>
      <c r="S6" s="18">
        <f>R6*E6</f>
        <v>451.94713493657093</v>
      </c>
      <c r="T6" s="18">
        <f>L6*1.059</f>
        <v>225.97356746828547</v>
      </c>
      <c r="U6" s="18">
        <f>T6*E6</f>
        <v>451.94713493657093</v>
      </c>
      <c r="V6" s="18">
        <f>P6*1.059</f>
        <v>271.8734894899097</v>
      </c>
      <c r="W6" s="18">
        <f>V6*E6</f>
        <v>543.7469789798193</v>
      </c>
      <c r="X6" s="18">
        <f>R6*1.2778</f>
        <v>288.7490245109752</v>
      </c>
      <c r="Y6" s="18">
        <f>X6*E6</f>
        <v>577.4980490219504</v>
      </c>
      <c r="Z6" s="18">
        <f>T6*1.2778</f>
        <v>288.7490245109752</v>
      </c>
      <c r="AA6" s="18">
        <f>Z6*E6</f>
        <v>577.4980490219504</v>
      </c>
      <c r="AB6" s="18">
        <f>V6*1.2778</f>
        <v>347.3999448702066</v>
      </c>
      <c r="AC6" s="18">
        <f>AB6*E6</f>
        <v>694.7998897404132</v>
      </c>
      <c r="AD6" s="42">
        <f>X6*1.0524</f>
        <v>303.87947339535026</v>
      </c>
      <c r="AE6" s="42">
        <f>AD6*E6</f>
        <v>607.7589467907005</v>
      </c>
      <c r="AF6" s="42">
        <f>Z6*1.0524</f>
        <v>303.87947339535026</v>
      </c>
      <c r="AG6" s="42">
        <f>AF6*E6</f>
        <v>607.7589467907005</v>
      </c>
      <c r="AH6" s="42">
        <f>AB6*1.0524</f>
        <v>365.6037019814054</v>
      </c>
      <c r="AI6" s="42">
        <f>AH6*E6</f>
        <v>731.2074039628108</v>
      </c>
    </row>
    <row r="7" spans="2:35" ht="15.75" customHeight="1">
      <c r="B7" s="9">
        <f>B6+1</f>
        <v>2</v>
      </c>
      <c r="C7" s="10" t="s">
        <v>9</v>
      </c>
      <c r="D7" s="8" t="s">
        <v>41</v>
      </c>
      <c r="E7" s="8">
        <v>4</v>
      </c>
      <c r="F7" s="18">
        <v>180.8047148346006</v>
      </c>
      <c r="G7" s="18">
        <v>723.2188593384024</v>
      </c>
      <c r="H7" s="18">
        <v>192.04552476058254</v>
      </c>
      <c r="I7" s="18">
        <v>768.1820990423302</v>
      </c>
      <c r="J7" s="18">
        <v>180.8047148346006</v>
      </c>
      <c r="K7" s="18">
        <v>723.2188593384024</v>
      </c>
      <c r="L7" s="18">
        <v>192.04552476058254</v>
      </c>
      <c r="M7" s="18">
        <v>768.1820990423302</v>
      </c>
      <c r="N7" s="18">
        <v>181.27492110778897</v>
      </c>
      <c r="O7" s="18">
        <v>725.0996844311559</v>
      </c>
      <c r="P7" s="18">
        <v>192.54496422798132</v>
      </c>
      <c r="Q7" s="18">
        <v>770.1798569119253</v>
      </c>
      <c r="R7" s="18">
        <f aca="true" t="shared" si="0" ref="R7:R23">H7*1.059</f>
        <v>203.37621072145689</v>
      </c>
      <c r="S7" s="18">
        <f aca="true" t="shared" si="1" ref="S7:S23">R7*E7</f>
        <v>813.5048428858275</v>
      </c>
      <c r="T7" s="18">
        <f aca="true" t="shared" si="2" ref="T7:T23">L7*1.059</f>
        <v>203.37621072145689</v>
      </c>
      <c r="U7" s="18">
        <f aca="true" t="shared" si="3" ref="U7:U23">T7*E7</f>
        <v>813.5048428858275</v>
      </c>
      <c r="V7" s="18">
        <f aca="true" t="shared" si="4" ref="V7:V23">P7*1.059</f>
        <v>203.9051171174322</v>
      </c>
      <c r="W7" s="18">
        <f aca="true" t="shared" si="5" ref="W7:W23">V7*E7</f>
        <v>815.6204684697288</v>
      </c>
      <c r="X7" s="18">
        <f aca="true" t="shared" si="6" ref="X7:X23">R7*1.2778</f>
        <v>259.8741220598776</v>
      </c>
      <c r="Y7" s="18">
        <f aca="true" t="shared" si="7" ref="Y7:Y23">X7*E7</f>
        <v>1039.4964882395104</v>
      </c>
      <c r="Z7" s="18">
        <f aca="true" t="shared" si="8" ref="Z7:Z23">T7*1.2778</f>
        <v>259.8741220598776</v>
      </c>
      <c r="AA7" s="18">
        <f aca="true" t="shared" si="9" ref="AA7:AA23">Z7*E7</f>
        <v>1039.4964882395104</v>
      </c>
      <c r="AB7" s="18">
        <f aca="true" t="shared" si="10" ref="AB7:AB23">V7*1.2778</f>
        <v>260.5499586526549</v>
      </c>
      <c r="AC7" s="18">
        <f aca="true" t="shared" si="11" ref="AC7:AC15">AB7*E7</f>
        <v>1042.1998346106195</v>
      </c>
      <c r="AD7" s="42">
        <f aca="true" t="shared" si="12" ref="AD7:AD23">X7*1.0524</f>
        <v>273.4915260558152</v>
      </c>
      <c r="AE7" s="42">
        <f aca="true" t="shared" si="13" ref="AE7:AE23">AD7*E7</f>
        <v>1093.9661042232608</v>
      </c>
      <c r="AF7" s="42">
        <f aca="true" t="shared" si="14" ref="AF7:AF23">Z7*1.0524</f>
        <v>273.4915260558152</v>
      </c>
      <c r="AG7" s="42">
        <f aca="true" t="shared" si="15" ref="AG7:AG23">AF7*E7</f>
        <v>1093.9661042232608</v>
      </c>
      <c r="AH7" s="42">
        <f aca="true" t="shared" si="16" ref="AH7:AH23">AB7*1.0524</f>
        <v>274.202776486054</v>
      </c>
      <c r="AI7" s="42">
        <f aca="true" t="shared" si="17" ref="AI7:AI23">AH7*E7</f>
        <v>1096.811105944216</v>
      </c>
    </row>
    <row r="8" spans="2:35" ht="16.5" customHeight="1">
      <c r="B8" s="9">
        <f aca="true" t="shared" si="18" ref="B8:B15">B7+1</f>
        <v>3</v>
      </c>
      <c r="C8" s="10" t="s">
        <v>28</v>
      </c>
      <c r="D8" s="8" t="s">
        <v>27</v>
      </c>
      <c r="E8" s="8">
        <v>1</v>
      </c>
      <c r="F8" s="18">
        <v>200.89412759400068</v>
      </c>
      <c r="G8" s="18">
        <v>200.89412759400068</v>
      </c>
      <c r="H8" s="18">
        <v>213.38391640064728</v>
      </c>
      <c r="I8" s="18">
        <v>213.38391640064728</v>
      </c>
      <c r="J8" s="18">
        <v>200.89412759400068</v>
      </c>
      <c r="K8" s="18">
        <v>200.89412759400068</v>
      </c>
      <c r="L8" s="18">
        <v>213.38391640064728</v>
      </c>
      <c r="M8" s="18">
        <v>213.38391640064728</v>
      </c>
      <c r="N8" s="18">
        <v>201.41657900865445</v>
      </c>
      <c r="O8" s="18">
        <v>201.41657900865445</v>
      </c>
      <c r="P8" s="18">
        <v>213.9388491422015</v>
      </c>
      <c r="Q8" s="18">
        <v>213.9388491422015</v>
      </c>
      <c r="R8" s="18">
        <f t="shared" si="0"/>
        <v>225.97356746828547</v>
      </c>
      <c r="S8" s="18">
        <f t="shared" si="1"/>
        <v>225.97356746828547</v>
      </c>
      <c r="T8" s="18">
        <f t="shared" si="2"/>
        <v>225.97356746828547</v>
      </c>
      <c r="U8" s="18">
        <f t="shared" si="3"/>
        <v>225.97356746828547</v>
      </c>
      <c r="V8" s="18">
        <f t="shared" si="4"/>
        <v>226.56124124159138</v>
      </c>
      <c r="W8" s="18">
        <f t="shared" si="5"/>
        <v>226.56124124159138</v>
      </c>
      <c r="X8" s="18">
        <f t="shared" si="6"/>
        <v>288.7490245109752</v>
      </c>
      <c r="Y8" s="18">
        <f t="shared" si="7"/>
        <v>288.7490245109752</v>
      </c>
      <c r="Z8" s="18">
        <f t="shared" si="8"/>
        <v>288.7490245109752</v>
      </c>
      <c r="AA8" s="18">
        <f t="shared" si="9"/>
        <v>288.7490245109752</v>
      </c>
      <c r="AB8" s="18">
        <f t="shared" si="10"/>
        <v>289.49995405850547</v>
      </c>
      <c r="AC8" s="18">
        <f t="shared" si="11"/>
        <v>289.49995405850547</v>
      </c>
      <c r="AD8" s="42">
        <f t="shared" si="12"/>
        <v>303.87947339535026</v>
      </c>
      <c r="AE8" s="42">
        <f t="shared" si="13"/>
        <v>303.87947339535026</v>
      </c>
      <c r="AF8" s="42">
        <f t="shared" si="14"/>
        <v>303.87947339535026</v>
      </c>
      <c r="AG8" s="42">
        <f t="shared" si="15"/>
        <v>303.87947339535026</v>
      </c>
      <c r="AH8" s="42">
        <f t="shared" si="16"/>
        <v>304.66975165117117</v>
      </c>
      <c r="AI8" s="42">
        <f t="shared" si="17"/>
        <v>304.66975165117117</v>
      </c>
    </row>
    <row r="9" spans="2:35" ht="18" customHeight="1">
      <c r="B9" s="9">
        <f t="shared" si="18"/>
        <v>4</v>
      </c>
      <c r="C9" s="10" t="s">
        <v>29</v>
      </c>
      <c r="D9" s="8" t="s">
        <v>41</v>
      </c>
      <c r="E9" s="8">
        <v>2</v>
      </c>
      <c r="F9" s="18">
        <v>200.89412759400068</v>
      </c>
      <c r="G9" s="18">
        <v>401.78825518800136</v>
      </c>
      <c r="H9" s="18">
        <v>213.38391640064728</v>
      </c>
      <c r="I9" s="18">
        <v>426.76783280129456</v>
      </c>
      <c r="J9" s="18">
        <v>200.89412759400068</v>
      </c>
      <c r="K9" s="18">
        <v>401.78825518800136</v>
      </c>
      <c r="L9" s="18">
        <v>213.38391640064728</v>
      </c>
      <c r="M9" s="18">
        <v>426.76783280129456</v>
      </c>
      <c r="N9" s="18">
        <v>201.41657900865445</v>
      </c>
      <c r="O9" s="18">
        <v>402.8331580173089</v>
      </c>
      <c r="P9" s="18">
        <v>213.9388491422015</v>
      </c>
      <c r="Q9" s="18">
        <v>427.877698284403</v>
      </c>
      <c r="R9" s="18">
        <f t="shared" si="0"/>
        <v>225.97356746828547</v>
      </c>
      <c r="S9" s="18">
        <f t="shared" si="1"/>
        <v>451.94713493657093</v>
      </c>
      <c r="T9" s="18">
        <f t="shared" si="2"/>
        <v>225.97356746828547</v>
      </c>
      <c r="U9" s="18">
        <f t="shared" si="3"/>
        <v>451.94713493657093</v>
      </c>
      <c r="V9" s="18">
        <f t="shared" si="4"/>
        <v>226.56124124159138</v>
      </c>
      <c r="W9" s="18">
        <f t="shared" si="5"/>
        <v>453.12248248318275</v>
      </c>
      <c r="X9" s="18">
        <f t="shared" si="6"/>
        <v>288.7490245109752</v>
      </c>
      <c r="Y9" s="18">
        <f t="shared" si="7"/>
        <v>577.4980490219504</v>
      </c>
      <c r="Z9" s="18">
        <f t="shared" si="8"/>
        <v>288.7490245109752</v>
      </c>
      <c r="AA9" s="18">
        <f t="shared" si="9"/>
        <v>577.4980490219504</v>
      </c>
      <c r="AB9" s="18">
        <f t="shared" si="10"/>
        <v>289.49995405850547</v>
      </c>
      <c r="AC9" s="18">
        <f t="shared" si="11"/>
        <v>578.9999081170109</v>
      </c>
      <c r="AD9" s="42">
        <f t="shared" si="12"/>
        <v>303.87947339535026</v>
      </c>
      <c r="AE9" s="42">
        <f t="shared" si="13"/>
        <v>607.7589467907005</v>
      </c>
      <c r="AF9" s="42">
        <f t="shared" si="14"/>
        <v>303.87947339535026</v>
      </c>
      <c r="AG9" s="42">
        <f t="shared" si="15"/>
        <v>607.7589467907005</v>
      </c>
      <c r="AH9" s="42">
        <f t="shared" si="16"/>
        <v>304.66975165117117</v>
      </c>
      <c r="AI9" s="42">
        <f t="shared" si="17"/>
        <v>609.3395033023423</v>
      </c>
    </row>
    <row r="10" spans="2:35" ht="17.25" customHeight="1">
      <c r="B10" s="9">
        <f t="shared" si="18"/>
        <v>5</v>
      </c>
      <c r="C10" s="10" t="s">
        <v>109</v>
      </c>
      <c r="D10" s="8" t="s">
        <v>41</v>
      </c>
      <c r="E10" s="8">
        <v>2</v>
      </c>
      <c r="F10" s="18">
        <v>301.341191391001</v>
      </c>
      <c r="G10" s="18">
        <v>602.682382782002</v>
      </c>
      <c r="H10" s="18">
        <v>320.07587460097096</v>
      </c>
      <c r="I10" s="18">
        <v>640.1517492019419</v>
      </c>
      <c r="J10" s="18">
        <v>301.341191391001</v>
      </c>
      <c r="K10" s="18">
        <v>602.682382782002</v>
      </c>
      <c r="L10" s="18">
        <v>320.07587460097096</v>
      </c>
      <c r="M10" s="18">
        <v>640.1517492019419</v>
      </c>
      <c r="N10" s="18">
        <v>302.12486851298166</v>
      </c>
      <c r="O10" s="18">
        <v>604.2497370259633</v>
      </c>
      <c r="P10" s="18">
        <v>320.90827371330226</v>
      </c>
      <c r="Q10" s="18">
        <v>641.8165474266045</v>
      </c>
      <c r="R10" s="18">
        <f t="shared" si="0"/>
        <v>338.9603512024282</v>
      </c>
      <c r="S10" s="18">
        <f t="shared" si="1"/>
        <v>677.9207024048565</v>
      </c>
      <c r="T10" s="18">
        <f t="shared" si="2"/>
        <v>338.9603512024282</v>
      </c>
      <c r="U10" s="18">
        <f t="shared" si="3"/>
        <v>677.9207024048565</v>
      </c>
      <c r="V10" s="18">
        <f t="shared" si="4"/>
        <v>339.8418618623871</v>
      </c>
      <c r="W10" s="18">
        <f t="shared" si="5"/>
        <v>679.6837237247742</v>
      </c>
      <c r="X10" s="18">
        <f t="shared" si="6"/>
        <v>433.1235367664628</v>
      </c>
      <c r="Y10" s="18">
        <f t="shared" si="7"/>
        <v>866.2470735329256</v>
      </c>
      <c r="Z10" s="18">
        <f t="shared" si="8"/>
        <v>433.1235367664628</v>
      </c>
      <c r="AA10" s="18">
        <f t="shared" si="9"/>
        <v>866.2470735329256</v>
      </c>
      <c r="AB10" s="18">
        <f t="shared" si="10"/>
        <v>434.2499310877582</v>
      </c>
      <c r="AC10" s="18">
        <f t="shared" si="11"/>
        <v>868.4998621755165</v>
      </c>
      <c r="AD10" s="42">
        <f t="shared" si="12"/>
        <v>455.81921009302545</v>
      </c>
      <c r="AE10" s="42">
        <f t="shared" si="13"/>
        <v>911.6384201860509</v>
      </c>
      <c r="AF10" s="42">
        <f t="shared" si="14"/>
        <v>455.81921009302545</v>
      </c>
      <c r="AG10" s="42">
        <f t="shared" si="15"/>
        <v>911.6384201860509</v>
      </c>
      <c r="AH10" s="42">
        <f t="shared" si="16"/>
        <v>457.00462747675675</v>
      </c>
      <c r="AI10" s="42">
        <f t="shared" si="17"/>
        <v>914.0092549535135</v>
      </c>
    </row>
    <row r="11" spans="2:35" ht="20.25" customHeight="1">
      <c r="B11" s="9">
        <f t="shared" si="18"/>
        <v>6</v>
      </c>
      <c r="C11" s="10" t="s">
        <v>252</v>
      </c>
      <c r="D11" s="8" t="s">
        <v>41</v>
      </c>
      <c r="E11" s="8">
        <v>2</v>
      </c>
      <c r="F11" s="18">
        <v>502.2353189850017</v>
      </c>
      <c r="G11" s="18">
        <v>1004.4706379700034</v>
      </c>
      <c r="H11" s="18">
        <v>533.4597910016182</v>
      </c>
      <c r="I11" s="18">
        <v>1066.9195820032364</v>
      </c>
      <c r="J11" s="18">
        <v>502.2353189850017</v>
      </c>
      <c r="K11" s="18">
        <v>1004.4706379700034</v>
      </c>
      <c r="L11" s="18">
        <v>533.4597910016182</v>
      </c>
      <c r="M11" s="18">
        <v>1066.9195820032364</v>
      </c>
      <c r="N11" s="18">
        <v>0</v>
      </c>
      <c r="O11" s="18">
        <v>0</v>
      </c>
      <c r="P11" s="18">
        <v>0</v>
      </c>
      <c r="Q11" s="18">
        <v>0</v>
      </c>
      <c r="R11" s="18">
        <f t="shared" si="0"/>
        <v>564.9339186707136</v>
      </c>
      <c r="S11" s="18">
        <f t="shared" si="1"/>
        <v>1129.8678373414273</v>
      </c>
      <c r="T11" s="18">
        <f t="shared" si="2"/>
        <v>564.9339186707136</v>
      </c>
      <c r="U11" s="18">
        <f t="shared" si="3"/>
        <v>1129.8678373414273</v>
      </c>
      <c r="V11" s="18">
        <f t="shared" si="4"/>
        <v>0</v>
      </c>
      <c r="W11" s="18">
        <f t="shared" si="5"/>
        <v>0</v>
      </c>
      <c r="X11" s="18">
        <f t="shared" si="6"/>
        <v>721.872561277438</v>
      </c>
      <c r="Y11" s="18">
        <f t="shared" si="7"/>
        <v>1443.745122554876</v>
      </c>
      <c r="Z11" s="18">
        <f t="shared" si="8"/>
        <v>721.872561277438</v>
      </c>
      <c r="AA11" s="18">
        <f t="shared" si="9"/>
        <v>1443.745122554876</v>
      </c>
      <c r="AB11" s="18">
        <f t="shared" si="10"/>
        <v>0</v>
      </c>
      <c r="AC11" s="18">
        <f t="shared" si="11"/>
        <v>0</v>
      </c>
      <c r="AD11" s="42">
        <f t="shared" si="12"/>
        <v>759.6986834883758</v>
      </c>
      <c r="AE11" s="42">
        <f t="shared" si="13"/>
        <v>1519.3973669767515</v>
      </c>
      <c r="AF11" s="42">
        <f t="shared" si="14"/>
        <v>759.6986834883758</v>
      </c>
      <c r="AG11" s="42">
        <f t="shared" si="15"/>
        <v>1519.3973669767515</v>
      </c>
      <c r="AH11" s="42">
        <f t="shared" si="16"/>
        <v>0</v>
      </c>
      <c r="AI11" s="42">
        <f t="shared" si="17"/>
        <v>0</v>
      </c>
    </row>
    <row r="12" spans="2:35" s="59" customFormat="1" ht="18.75" customHeight="1">
      <c r="B12" s="9">
        <f t="shared" si="18"/>
        <v>7</v>
      </c>
      <c r="C12" s="12" t="s">
        <v>12</v>
      </c>
      <c r="D12" s="8" t="s">
        <v>466</v>
      </c>
      <c r="E12" s="8">
        <v>70</v>
      </c>
      <c r="F12" s="18">
        <v>16.071530207520055</v>
      </c>
      <c r="G12" s="18">
        <v>1125.007114526404</v>
      </c>
      <c r="H12" s="18">
        <f>F12*1.062171</f>
        <v>17.070713312051783</v>
      </c>
      <c r="I12" s="19">
        <f>H12*E12</f>
        <v>1194.9499318436249</v>
      </c>
      <c r="J12" s="19">
        <v>16.071530207520055</v>
      </c>
      <c r="K12" s="19">
        <v>1125.007114526404</v>
      </c>
      <c r="L12" s="18">
        <f>J12*1.062171</f>
        <v>17.070713312051783</v>
      </c>
      <c r="M12" s="19">
        <f>L12*E12</f>
        <v>1194.9499318436249</v>
      </c>
      <c r="N12" s="19">
        <v>16.071530207520055</v>
      </c>
      <c r="O12" s="19">
        <v>1125.007114526404</v>
      </c>
      <c r="P12" s="18">
        <f>N12*1.062171</f>
        <v>17.070713312051783</v>
      </c>
      <c r="Q12" s="19">
        <f>P12*E12</f>
        <v>1194.9499318436249</v>
      </c>
      <c r="R12" s="19">
        <f>H12*1.059</f>
        <v>18.077885397462836</v>
      </c>
      <c r="S12" s="19">
        <f>R12*E12</f>
        <v>1265.4519778223985</v>
      </c>
      <c r="T12" s="19">
        <f>L12*1.059</f>
        <v>18.077885397462836</v>
      </c>
      <c r="U12" s="19">
        <f>T12*E12</f>
        <v>1265.4519778223985</v>
      </c>
      <c r="V12" s="19">
        <f>P12*1.059</f>
        <v>18.077885397462836</v>
      </c>
      <c r="W12" s="19">
        <f>V12*E12</f>
        <v>1265.4519778223985</v>
      </c>
      <c r="X12" s="18">
        <f t="shared" si="6"/>
        <v>23.099921960878014</v>
      </c>
      <c r="Y12" s="18">
        <f t="shared" si="7"/>
        <v>1616.994537261461</v>
      </c>
      <c r="Z12" s="18">
        <f t="shared" si="8"/>
        <v>23.099921960878014</v>
      </c>
      <c r="AA12" s="18">
        <f t="shared" si="9"/>
        <v>1616.994537261461</v>
      </c>
      <c r="AB12" s="18">
        <f t="shared" si="10"/>
        <v>23.099921960878014</v>
      </c>
      <c r="AC12" s="18">
        <f t="shared" si="11"/>
        <v>1616.994537261461</v>
      </c>
      <c r="AD12" s="42">
        <f t="shared" si="12"/>
        <v>24.31035787162802</v>
      </c>
      <c r="AE12" s="42">
        <f t="shared" si="13"/>
        <v>1701.7250510139615</v>
      </c>
      <c r="AF12" s="42">
        <f t="shared" si="14"/>
        <v>24.31035787162802</v>
      </c>
      <c r="AG12" s="42">
        <f t="shared" si="15"/>
        <v>1701.7250510139615</v>
      </c>
      <c r="AH12" s="42">
        <f t="shared" si="16"/>
        <v>24.31035787162802</v>
      </c>
      <c r="AI12" s="42">
        <f t="shared" si="17"/>
        <v>1701.7250510139615</v>
      </c>
    </row>
    <row r="13" spans="2:35" ht="20.25" customHeight="1">
      <c r="B13" s="9">
        <f t="shared" si="18"/>
        <v>8</v>
      </c>
      <c r="C13" s="10" t="s">
        <v>26</v>
      </c>
      <c r="D13" s="8" t="s">
        <v>41</v>
      </c>
      <c r="E13" s="8">
        <v>4</v>
      </c>
      <c r="F13" s="18">
        <v>130.58118293610042</v>
      </c>
      <c r="G13" s="18">
        <v>522.3247317444017</v>
      </c>
      <c r="H13" s="18">
        <v>138.6995456604207</v>
      </c>
      <c r="I13" s="18">
        <v>554.7981826416828</v>
      </c>
      <c r="J13" s="18">
        <v>130.58118293610042</v>
      </c>
      <c r="K13" s="18">
        <v>522.3247317444017</v>
      </c>
      <c r="L13" s="18">
        <v>138.6995456604207</v>
      </c>
      <c r="M13" s="18">
        <v>554.7981826416828</v>
      </c>
      <c r="N13" s="18">
        <v>130.58118293610042</v>
      </c>
      <c r="O13" s="18">
        <v>522.3247317444017</v>
      </c>
      <c r="P13" s="18">
        <v>138.6995456604207</v>
      </c>
      <c r="Q13" s="18">
        <v>554.7981826416828</v>
      </c>
      <c r="R13" s="18">
        <f t="shared" si="0"/>
        <v>146.88281885438553</v>
      </c>
      <c r="S13" s="18">
        <f t="shared" si="1"/>
        <v>587.5312754175421</v>
      </c>
      <c r="T13" s="18">
        <f t="shared" si="2"/>
        <v>146.88281885438553</v>
      </c>
      <c r="U13" s="18">
        <f t="shared" si="3"/>
        <v>587.5312754175421</v>
      </c>
      <c r="V13" s="18">
        <f t="shared" si="4"/>
        <v>146.88281885438553</v>
      </c>
      <c r="W13" s="18">
        <f t="shared" si="5"/>
        <v>587.5312754175421</v>
      </c>
      <c r="X13" s="18">
        <f t="shared" si="6"/>
        <v>187.68686593213386</v>
      </c>
      <c r="Y13" s="18">
        <f t="shared" si="7"/>
        <v>750.7474637285354</v>
      </c>
      <c r="Z13" s="18">
        <f t="shared" si="8"/>
        <v>187.68686593213386</v>
      </c>
      <c r="AA13" s="18">
        <f t="shared" si="9"/>
        <v>750.7474637285354</v>
      </c>
      <c r="AB13" s="18">
        <f t="shared" si="10"/>
        <v>187.68686593213386</v>
      </c>
      <c r="AC13" s="18">
        <f t="shared" si="11"/>
        <v>750.7474637285354</v>
      </c>
      <c r="AD13" s="42">
        <f t="shared" si="12"/>
        <v>197.52165770697766</v>
      </c>
      <c r="AE13" s="42">
        <f t="shared" si="13"/>
        <v>790.0866308279107</v>
      </c>
      <c r="AF13" s="42">
        <f t="shared" si="14"/>
        <v>197.52165770697766</v>
      </c>
      <c r="AG13" s="42">
        <f t="shared" si="15"/>
        <v>790.0866308279107</v>
      </c>
      <c r="AH13" s="42">
        <f t="shared" si="16"/>
        <v>197.52165770697766</v>
      </c>
      <c r="AI13" s="42">
        <f t="shared" si="17"/>
        <v>790.0866308279107</v>
      </c>
    </row>
    <row r="14" spans="2:35" ht="19.5" customHeight="1">
      <c r="B14" s="9">
        <f t="shared" si="18"/>
        <v>9</v>
      </c>
      <c r="C14" s="10" t="s">
        <v>42</v>
      </c>
      <c r="D14" s="8" t="s">
        <v>27</v>
      </c>
      <c r="E14" s="8">
        <v>1</v>
      </c>
      <c r="F14" s="18">
        <v>150.6705956955005</v>
      </c>
      <c r="G14" s="18">
        <v>150.6705956955005</v>
      </c>
      <c r="H14" s="18">
        <v>160.03793730048548</v>
      </c>
      <c r="I14" s="18">
        <v>160.03793730048548</v>
      </c>
      <c r="J14" s="18">
        <v>150.6705956955005</v>
      </c>
      <c r="K14" s="18">
        <v>150.6705956955005</v>
      </c>
      <c r="L14" s="18">
        <v>160.03793730048548</v>
      </c>
      <c r="M14" s="18">
        <v>160.03793730048548</v>
      </c>
      <c r="N14" s="18">
        <v>150.6705956955005</v>
      </c>
      <c r="O14" s="18">
        <v>150.6705956955005</v>
      </c>
      <c r="P14" s="18">
        <v>160.03793730048548</v>
      </c>
      <c r="Q14" s="18">
        <v>160.03793730048548</v>
      </c>
      <c r="R14" s="18">
        <f t="shared" si="0"/>
        <v>169.4801756012141</v>
      </c>
      <c r="S14" s="18">
        <f t="shared" si="1"/>
        <v>169.4801756012141</v>
      </c>
      <c r="T14" s="18">
        <f t="shared" si="2"/>
        <v>169.4801756012141</v>
      </c>
      <c r="U14" s="18">
        <f t="shared" si="3"/>
        <v>169.4801756012141</v>
      </c>
      <c r="V14" s="18">
        <f t="shared" si="4"/>
        <v>169.4801756012141</v>
      </c>
      <c r="W14" s="18">
        <f t="shared" si="5"/>
        <v>169.4801756012141</v>
      </c>
      <c r="X14" s="18">
        <f t="shared" si="6"/>
        <v>216.5617683832314</v>
      </c>
      <c r="Y14" s="18">
        <f t="shared" si="7"/>
        <v>216.5617683832314</v>
      </c>
      <c r="Z14" s="18">
        <f t="shared" si="8"/>
        <v>216.5617683832314</v>
      </c>
      <c r="AA14" s="18">
        <f t="shared" si="9"/>
        <v>216.5617683832314</v>
      </c>
      <c r="AB14" s="18">
        <f t="shared" si="10"/>
        <v>216.5617683832314</v>
      </c>
      <c r="AC14" s="18">
        <f t="shared" si="11"/>
        <v>216.5617683832314</v>
      </c>
      <c r="AD14" s="42">
        <f t="shared" si="12"/>
        <v>227.90960504651272</v>
      </c>
      <c r="AE14" s="42">
        <f t="shared" si="13"/>
        <v>227.90960504651272</v>
      </c>
      <c r="AF14" s="42">
        <f t="shared" si="14"/>
        <v>227.90960504651272</v>
      </c>
      <c r="AG14" s="42">
        <f t="shared" si="15"/>
        <v>227.90960504651272</v>
      </c>
      <c r="AH14" s="42">
        <f t="shared" si="16"/>
        <v>227.90960504651272</v>
      </c>
      <c r="AI14" s="42">
        <f t="shared" si="17"/>
        <v>227.90960504651272</v>
      </c>
    </row>
    <row r="15" spans="2:35" ht="19.5" customHeight="1">
      <c r="B15" s="9">
        <f t="shared" si="18"/>
        <v>10</v>
      </c>
      <c r="C15" s="10" t="s">
        <v>39</v>
      </c>
      <c r="D15" s="8" t="s">
        <v>41</v>
      </c>
      <c r="E15" s="8">
        <v>2</v>
      </c>
      <c r="F15" s="18">
        <v>50.22353189850017</v>
      </c>
      <c r="G15" s="18">
        <v>100.44706379700034</v>
      </c>
      <c r="H15" s="18">
        <v>53.34597910016182</v>
      </c>
      <c r="I15" s="18">
        <v>106.69195820032364</v>
      </c>
      <c r="J15" s="18">
        <v>50.22353189850017</v>
      </c>
      <c r="K15" s="18">
        <v>100.44706379700034</v>
      </c>
      <c r="L15" s="18">
        <v>53.34597910016182</v>
      </c>
      <c r="M15" s="18">
        <v>106.69195820032364</v>
      </c>
      <c r="N15" s="18">
        <v>50.22353189850017</v>
      </c>
      <c r="O15" s="18">
        <v>100.44706379700034</v>
      </c>
      <c r="P15" s="18">
        <v>53.34597910016182</v>
      </c>
      <c r="Q15" s="18">
        <v>106.69195820032364</v>
      </c>
      <c r="R15" s="18">
        <f t="shared" si="0"/>
        <v>56.49339186707137</v>
      </c>
      <c r="S15" s="18">
        <f t="shared" si="1"/>
        <v>112.98678373414273</v>
      </c>
      <c r="T15" s="18">
        <f t="shared" si="2"/>
        <v>56.49339186707137</v>
      </c>
      <c r="U15" s="18">
        <f t="shared" si="3"/>
        <v>112.98678373414273</v>
      </c>
      <c r="V15" s="18">
        <f t="shared" si="4"/>
        <v>56.49339186707137</v>
      </c>
      <c r="W15" s="18">
        <f t="shared" si="5"/>
        <v>112.98678373414273</v>
      </c>
      <c r="X15" s="18">
        <f t="shared" si="6"/>
        <v>72.1872561277438</v>
      </c>
      <c r="Y15" s="18">
        <f t="shared" si="7"/>
        <v>144.3745122554876</v>
      </c>
      <c r="Z15" s="18">
        <f t="shared" si="8"/>
        <v>72.1872561277438</v>
      </c>
      <c r="AA15" s="18">
        <f t="shared" si="9"/>
        <v>144.3745122554876</v>
      </c>
      <c r="AB15" s="18">
        <f t="shared" si="10"/>
        <v>72.1872561277438</v>
      </c>
      <c r="AC15" s="18">
        <f t="shared" si="11"/>
        <v>144.3745122554876</v>
      </c>
      <c r="AD15" s="42">
        <f t="shared" si="12"/>
        <v>75.96986834883757</v>
      </c>
      <c r="AE15" s="42">
        <f t="shared" si="13"/>
        <v>151.93973669767513</v>
      </c>
      <c r="AF15" s="42">
        <f t="shared" si="14"/>
        <v>75.96986834883757</v>
      </c>
      <c r="AG15" s="42">
        <f t="shared" si="15"/>
        <v>151.93973669767513</v>
      </c>
      <c r="AH15" s="42">
        <f t="shared" si="16"/>
        <v>75.96986834883757</v>
      </c>
      <c r="AI15" s="42">
        <f t="shared" si="17"/>
        <v>151.93973669767513</v>
      </c>
    </row>
    <row r="16" spans="2:35" ht="21" customHeight="1">
      <c r="B16" s="9">
        <v>11</v>
      </c>
      <c r="C16" s="10" t="s">
        <v>108</v>
      </c>
      <c r="D16" s="8" t="s">
        <v>41</v>
      </c>
      <c r="E16" s="8">
        <v>2</v>
      </c>
      <c r="F16" s="18">
        <v>80.35765103760028</v>
      </c>
      <c r="G16" s="18">
        <v>160.71530207520055</v>
      </c>
      <c r="H16" s="18">
        <v>85.35356656025893</v>
      </c>
      <c r="I16" s="18">
        <v>170.70713312051785</v>
      </c>
      <c r="J16" s="18">
        <v>80.35765103760028</v>
      </c>
      <c r="K16" s="18">
        <v>160.71530207520055</v>
      </c>
      <c r="L16" s="18">
        <v>85.35356656025893</v>
      </c>
      <c r="M16" s="18">
        <v>170.70713312051785</v>
      </c>
      <c r="N16" s="18">
        <v>241.0729531128008</v>
      </c>
      <c r="O16" s="18">
        <v>482.1459062256016</v>
      </c>
      <c r="P16" s="18">
        <v>256.06069968077674</v>
      </c>
      <c r="Q16" s="18">
        <v>512.1213993615535</v>
      </c>
      <c r="R16" s="18">
        <f t="shared" si="0"/>
        <v>90.3894269873142</v>
      </c>
      <c r="S16" s="18">
        <f t="shared" si="1"/>
        <v>180.7788539746284</v>
      </c>
      <c r="T16" s="18">
        <f t="shared" si="2"/>
        <v>90.3894269873142</v>
      </c>
      <c r="U16" s="18">
        <f t="shared" si="3"/>
        <v>180.7788539746284</v>
      </c>
      <c r="V16" s="18">
        <f t="shared" si="4"/>
        <v>271.16828096194257</v>
      </c>
      <c r="W16" s="18">
        <f t="shared" si="5"/>
        <v>542.3365619238851</v>
      </c>
      <c r="X16" s="18">
        <f t="shared" si="6"/>
        <v>115.49960980439008</v>
      </c>
      <c r="Y16" s="18">
        <f t="shared" si="7"/>
        <v>230.99921960878015</v>
      </c>
      <c r="Z16" s="18">
        <f t="shared" si="8"/>
        <v>115.49960980439008</v>
      </c>
      <c r="AA16" s="18">
        <f t="shared" si="9"/>
        <v>230.99921960878015</v>
      </c>
      <c r="AB16" s="18">
        <f t="shared" si="10"/>
        <v>346.49882941317026</v>
      </c>
      <c r="AC16" s="18">
        <f aca="true" t="shared" si="19" ref="AC16:AC23">AB16*E16</f>
        <v>692.9976588263405</v>
      </c>
      <c r="AD16" s="42">
        <f t="shared" si="12"/>
        <v>121.55178935814011</v>
      </c>
      <c r="AE16" s="42">
        <f t="shared" si="13"/>
        <v>243.10357871628023</v>
      </c>
      <c r="AF16" s="42">
        <f t="shared" si="14"/>
        <v>121.55178935814011</v>
      </c>
      <c r="AG16" s="42">
        <f t="shared" si="15"/>
        <v>243.10357871628023</v>
      </c>
      <c r="AH16" s="42">
        <f t="shared" si="16"/>
        <v>364.6553680744204</v>
      </c>
      <c r="AI16" s="42">
        <f t="shared" si="17"/>
        <v>729.3107361488408</v>
      </c>
    </row>
    <row r="17" spans="2:35" ht="24" customHeight="1">
      <c r="B17" s="9">
        <v>12</v>
      </c>
      <c r="C17" s="10" t="s">
        <v>253</v>
      </c>
      <c r="D17" s="8" t="s">
        <v>82</v>
      </c>
      <c r="E17" s="8">
        <v>1</v>
      </c>
      <c r="F17" s="18">
        <v>401.78825518800136</v>
      </c>
      <c r="G17" s="18">
        <v>401.78825518800136</v>
      </c>
      <c r="H17" s="18">
        <v>426.76783280129456</v>
      </c>
      <c r="I17" s="18">
        <v>426.76783280129456</v>
      </c>
      <c r="J17" s="18">
        <v>602.682382782002</v>
      </c>
      <c r="K17" s="18">
        <v>602.682382782002</v>
      </c>
      <c r="L17" s="18">
        <v>640.1517492019419</v>
      </c>
      <c r="M17" s="18">
        <v>640.1517492019419</v>
      </c>
      <c r="N17" s="18">
        <v>602.682382782002</v>
      </c>
      <c r="O17" s="18">
        <v>602.682382782002</v>
      </c>
      <c r="P17" s="18">
        <v>640.1517492019419</v>
      </c>
      <c r="Q17" s="18">
        <v>640.1517492019419</v>
      </c>
      <c r="R17" s="18">
        <f t="shared" si="0"/>
        <v>451.94713493657093</v>
      </c>
      <c r="S17" s="18">
        <f t="shared" si="1"/>
        <v>451.94713493657093</v>
      </c>
      <c r="T17" s="18">
        <f t="shared" si="2"/>
        <v>677.9207024048565</v>
      </c>
      <c r="U17" s="18">
        <f t="shared" si="3"/>
        <v>677.9207024048565</v>
      </c>
      <c r="V17" s="18">
        <f t="shared" si="4"/>
        <v>677.9207024048565</v>
      </c>
      <c r="W17" s="18">
        <f t="shared" si="5"/>
        <v>677.9207024048565</v>
      </c>
      <c r="X17" s="18">
        <f t="shared" si="6"/>
        <v>577.4980490219504</v>
      </c>
      <c r="Y17" s="18">
        <f t="shared" si="7"/>
        <v>577.4980490219504</v>
      </c>
      <c r="Z17" s="18">
        <f t="shared" si="8"/>
        <v>866.2470735329256</v>
      </c>
      <c r="AA17" s="18">
        <f t="shared" si="9"/>
        <v>866.2470735329256</v>
      </c>
      <c r="AB17" s="18">
        <f t="shared" si="10"/>
        <v>866.2470735329256</v>
      </c>
      <c r="AC17" s="18">
        <f t="shared" si="19"/>
        <v>866.2470735329256</v>
      </c>
      <c r="AD17" s="42">
        <f t="shared" si="12"/>
        <v>607.7589467907005</v>
      </c>
      <c r="AE17" s="42">
        <f t="shared" si="13"/>
        <v>607.7589467907005</v>
      </c>
      <c r="AF17" s="42">
        <f t="shared" si="14"/>
        <v>911.6384201860509</v>
      </c>
      <c r="AG17" s="42">
        <f t="shared" si="15"/>
        <v>911.6384201860509</v>
      </c>
      <c r="AH17" s="42">
        <f t="shared" si="16"/>
        <v>911.6384201860509</v>
      </c>
      <c r="AI17" s="42">
        <f t="shared" si="17"/>
        <v>911.6384201860509</v>
      </c>
    </row>
    <row r="18" spans="2:35" ht="24.75" customHeight="1">
      <c r="B18" s="9">
        <v>13</v>
      </c>
      <c r="C18" s="10" t="s">
        <v>43</v>
      </c>
      <c r="D18" s="8" t="s">
        <v>82</v>
      </c>
      <c r="E18" s="8">
        <v>1</v>
      </c>
      <c r="F18" s="18">
        <v>602.682382782002</v>
      </c>
      <c r="G18" s="18">
        <v>602.682382782002</v>
      </c>
      <c r="H18" s="18">
        <v>640.1517492019419</v>
      </c>
      <c r="I18" s="18">
        <v>640.1517492019419</v>
      </c>
      <c r="J18" s="18">
        <v>803.5765103760027</v>
      </c>
      <c r="K18" s="18">
        <v>803.5765103760027</v>
      </c>
      <c r="L18" s="18">
        <v>853.5356656025891</v>
      </c>
      <c r="M18" s="18">
        <v>853.5356656025891</v>
      </c>
      <c r="N18" s="18">
        <v>1205.364765564004</v>
      </c>
      <c r="O18" s="18">
        <v>1205.364765564004</v>
      </c>
      <c r="P18" s="18">
        <v>1280.3034984038839</v>
      </c>
      <c r="Q18" s="18">
        <v>1280.3034984038839</v>
      </c>
      <c r="R18" s="18">
        <f t="shared" si="0"/>
        <v>677.9207024048565</v>
      </c>
      <c r="S18" s="18">
        <f t="shared" si="1"/>
        <v>677.9207024048565</v>
      </c>
      <c r="T18" s="18">
        <f t="shared" si="2"/>
        <v>903.8942698731419</v>
      </c>
      <c r="U18" s="18">
        <f t="shared" si="3"/>
        <v>903.8942698731419</v>
      </c>
      <c r="V18" s="18">
        <f t="shared" si="4"/>
        <v>1355.841404809713</v>
      </c>
      <c r="W18" s="18">
        <f t="shared" si="5"/>
        <v>1355.841404809713</v>
      </c>
      <c r="X18" s="18">
        <f t="shared" si="6"/>
        <v>866.2470735329256</v>
      </c>
      <c r="Y18" s="18">
        <f t="shared" si="7"/>
        <v>866.2470735329256</v>
      </c>
      <c r="Z18" s="18">
        <f t="shared" si="8"/>
        <v>1154.9960980439007</v>
      </c>
      <c r="AA18" s="18">
        <f t="shared" si="9"/>
        <v>1154.9960980439007</v>
      </c>
      <c r="AB18" s="18">
        <f t="shared" si="10"/>
        <v>1732.4941470658512</v>
      </c>
      <c r="AC18" s="18">
        <f t="shared" si="19"/>
        <v>1732.4941470658512</v>
      </c>
      <c r="AD18" s="42">
        <f t="shared" si="12"/>
        <v>911.6384201860509</v>
      </c>
      <c r="AE18" s="42">
        <f t="shared" si="13"/>
        <v>911.6384201860509</v>
      </c>
      <c r="AF18" s="42">
        <f t="shared" si="14"/>
        <v>1215.517893581401</v>
      </c>
      <c r="AG18" s="42">
        <f t="shared" si="15"/>
        <v>1215.517893581401</v>
      </c>
      <c r="AH18" s="42">
        <f t="shared" si="16"/>
        <v>1823.2768403721018</v>
      </c>
      <c r="AI18" s="42">
        <f t="shared" si="17"/>
        <v>1823.2768403721018</v>
      </c>
    </row>
    <row r="19" spans="2:35" ht="20.25" customHeight="1">
      <c r="B19" s="9">
        <v>14</v>
      </c>
      <c r="C19" s="10" t="s">
        <v>44</v>
      </c>
      <c r="D19" s="8" t="s">
        <v>27</v>
      </c>
      <c r="E19" s="8">
        <v>1</v>
      </c>
      <c r="F19" s="18">
        <v>200.89412759400068</v>
      </c>
      <c r="G19" s="18">
        <v>200.89412759400068</v>
      </c>
      <c r="H19" s="18">
        <v>213.38391640064728</v>
      </c>
      <c r="I19" s="18">
        <v>213.38391640064728</v>
      </c>
      <c r="J19" s="18">
        <v>200.89412759400068</v>
      </c>
      <c r="K19" s="18">
        <v>200.89412759400068</v>
      </c>
      <c r="L19" s="18">
        <v>213.38391640064728</v>
      </c>
      <c r="M19" s="18">
        <v>213.38391640064728</v>
      </c>
      <c r="N19" s="18">
        <v>200.89412759400068</v>
      </c>
      <c r="O19" s="18">
        <v>200.89412759400068</v>
      </c>
      <c r="P19" s="18">
        <v>213.38391640064728</v>
      </c>
      <c r="Q19" s="18">
        <v>213.38391640064728</v>
      </c>
      <c r="R19" s="18">
        <f t="shared" si="0"/>
        <v>225.97356746828547</v>
      </c>
      <c r="S19" s="18">
        <f t="shared" si="1"/>
        <v>225.97356746828547</v>
      </c>
      <c r="T19" s="18">
        <f t="shared" si="2"/>
        <v>225.97356746828547</v>
      </c>
      <c r="U19" s="18">
        <f t="shared" si="3"/>
        <v>225.97356746828547</v>
      </c>
      <c r="V19" s="18">
        <f t="shared" si="4"/>
        <v>225.97356746828547</v>
      </c>
      <c r="W19" s="18">
        <f t="shared" si="5"/>
        <v>225.97356746828547</v>
      </c>
      <c r="X19" s="18">
        <f t="shared" si="6"/>
        <v>288.7490245109752</v>
      </c>
      <c r="Y19" s="18">
        <f t="shared" si="7"/>
        <v>288.7490245109752</v>
      </c>
      <c r="Z19" s="18">
        <f t="shared" si="8"/>
        <v>288.7490245109752</v>
      </c>
      <c r="AA19" s="18">
        <f t="shared" si="9"/>
        <v>288.7490245109752</v>
      </c>
      <c r="AB19" s="18">
        <f t="shared" si="10"/>
        <v>288.7490245109752</v>
      </c>
      <c r="AC19" s="18">
        <f t="shared" si="19"/>
        <v>288.7490245109752</v>
      </c>
      <c r="AD19" s="42">
        <f t="shared" si="12"/>
        <v>303.87947339535026</v>
      </c>
      <c r="AE19" s="42">
        <f t="shared" si="13"/>
        <v>303.87947339535026</v>
      </c>
      <c r="AF19" s="42">
        <f t="shared" si="14"/>
        <v>303.87947339535026</v>
      </c>
      <c r="AG19" s="42">
        <f t="shared" si="15"/>
        <v>303.87947339535026</v>
      </c>
      <c r="AH19" s="42">
        <f t="shared" si="16"/>
        <v>303.87947339535026</v>
      </c>
      <c r="AI19" s="42">
        <f t="shared" si="17"/>
        <v>303.87947339535026</v>
      </c>
    </row>
    <row r="20" spans="2:35" ht="33" customHeight="1">
      <c r="B20" s="9">
        <v>15</v>
      </c>
      <c r="C20" s="10" t="s">
        <v>254</v>
      </c>
      <c r="D20" s="8" t="s">
        <v>27</v>
      </c>
      <c r="E20" s="8">
        <v>1</v>
      </c>
      <c r="F20" s="18">
        <v>703.1294465790024</v>
      </c>
      <c r="G20" s="18">
        <v>703.1294465790024</v>
      </c>
      <c r="H20" s="18">
        <v>746.8437074022655</v>
      </c>
      <c r="I20" s="18">
        <v>746.8437074022655</v>
      </c>
      <c r="J20" s="18">
        <v>703.1294465790024</v>
      </c>
      <c r="K20" s="18">
        <v>703.1294465790024</v>
      </c>
      <c r="L20" s="18">
        <v>746.8437074022655</v>
      </c>
      <c r="M20" s="18">
        <v>746.8437074022655</v>
      </c>
      <c r="N20" s="18">
        <v>703.1294465790024</v>
      </c>
      <c r="O20" s="18">
        <v>703.1294465790024</v>
      </c>
      <c r="P20" s="18">
        <v>746.8437074022655</v>
      </c>
      <c r="Q20" s="18">
        <v>746.8437074022655</v>
      </c>
      <c r="R20" s="18">
        <f t="shared" si="0"/>
        <v>790.9074861389992</v>
      </c>
      <c r="S20" s="18">
        <f t="shared" si="1"/>
        <v>790.9074861389992</v>
      </c>
      <c r="T20" s="18">
        <f t="shared" si="2"/>
        <v>790.9074861389992</v>
      </c>
      <c r="U20" s="18">
        <f t="shared" si="3"/>
        <v>790.9074861389992</v>
      </c>
      <c r="V20" s="18">
        <f t="shared" si="4"/>
        <v>790.9074861389992</v>
      </c>
      <c r="W20" s="18">
        <f t="shared" si="5"/>
        <v>790.9074861389992</v>
      </c>
      <c r="X20" s="18">
        <f t="shared" si="6"/>
        <v>1010.6215857884132</v>
      </c>
      <c r="Y20" s="18">
        <f t="shared" si="7"/>
        <v>1010.6215857884132</v>
      </c>
      <c r="Z20" s="18">
        <f t="shared" si="8"/>
        <v>1010.6215857884132</v>
      </c>
      <c r="AA20" s="18">
        <f t="shared" si="9"/>
        <v>1010.6215857884132</v>
      </c>
      <c r="AB20" s="18">
        <f t="shared" si="10"/>
        <v>1010.6215857884132</v>
      </c>
      <c r="AC20" s="18">
        <f t="shared" si="19"/>
        <v>1010.6215857884132</v>
      </c>
      <c r="AD20" s="42">
        <f t="shared" si="12"/>
        <v>1063.578156883726</v>
      </c>
      <c r="AE20" s="42">
        <f t="shared" si="13"/>
        <v>1063.578156883726</v>
      </c>
      <c r="AF20" s="42">
        <f t="shared" si="14"/>
        <v>1063.578156883726</v>
      </c>
      <c r="AG20" s="42">
        <f t="shared" si="15"/>
        <v>1063.578156883726</v>
      </c>
      <c r="AH20" s="42">
        <f t="shared" si="16"/>
        <v>1063.578156883726</v>
      </c>
      <c r="AI20" s="42">
        <f t="shared" si="17"/>
        <v>1063.578156883726</v>
      </c>
    </row>
    <row r="21" spans="2:35" ht="18.75" customHeight="1">
      <c r="B21" s="9">
        <v>16</v>
      </c>
      <c r="C21" s="10" t="s">
        <v>255</v>
      </c>
      <c r="D21" s="8" t="s">
        <v>27</v>
      </c>
      <c r="E21" s="8">
        <v>1</v>
      </c>
      <c r="F21" s="18">
        <v>0</v>
      </c>
      <c r="G21" s="18">
        <v>0</v>
      </c>
      <c r="H21" s="18">
        <v>0</v>
      </c>
      <c r="I21" s="18">
        <v>0</v>
      </c>
      <c r="J21" s="18">
        <v>0</v>
      </c>
      <c r="K21" s="18">
        <v>0</v>
      </c>
      <c r="L21" s="18">
        <v>0</v>
      </c>
      <c r="M21" s="18">
        <v>0</v>
      </c>
      <c r="N21" s="18">
        <v>602.682382782002</v>
      </c>
      <c r="O21" s="18">
        <v>602.682382782002</v>
      </c>
      <c r="P21" s="18">
        <v>640.1517492019419</v>
      </c>
      <c r="Q21" s="18">
        <v>640.1517492019419</v>
      </c>
      <c r="R21" s="18">
        <f t="shared" si="0"/>
        <v>0</v>
      </c>
      <c r="S21" s="18">
        <f t="shared" si="1"/>
        <v>0</v>
      </c>
      <c r="T21" s="18">
        <f t="shared" si="2"/>
        <v>0</v>
      </c>
      <c r="U21" s="18">
        <f t="shared" si="3"/>
        <v>0</v>
      </c>
      <c r="V21" s="18">
        <f t="shared" si="4"/>
        <v>677.9207024048565</v>
      </c>
      <c r="W21" s="18">
        <f t="shared" si="5"/>
        <v>677.9207024048565</v>
      </c>
      <c r="X21" s="18">
        <f t="shared" si="6"/>
        <v>0</v>
      </c>
      <c r="Y21" s="18">
        <f t="shared" si="7"/>
        <v>0</v>
      </c>
      <c r="Z21" s="18">
        <f t="shared" si="8"/>
        <v>0</v>
      </c>
      <c r="AA21" s="18">
        <f t="shared" si="9"/>
        <v>0</v>
      </c>
      <c r="AB21" s="18">
        <f t="shared" si="10"/>
        <v>866.2470735329256</v>
      </c>
      <c r="AC21" s="18">
        <f t="shared" si="19"/>
        <v>866.2470735329256</v>
      </c>
      <c r="AD21" s="42">
        <f t="shared" si="12"/>
        <v>0</v>
      </c>
      <c r="AE21" s="42">
        <f t="shared" si="13"/>
        <v>0</v>
      </c>
      <c r="AF21" s="42">
        <f t="shared" si="14"/>
        <v>0</v>
      </c>
      <c r="AG21" s="42">
        <f t="shared" si="15"/>
        <v>0</v>
      </c>
      <c r="AH21" s="42">
        <f t="shared" si="16"/>
        <v>911.6384201860509</v>
      </c>
      <c r="AI21" s="42">
        <f t="shared" si="17"/>
        <v>911.6384201860509</v>
      </c>
    </row>
    <row r="22" spans="2:35" ht="18.75" customHeight="1">
      <c r="B22" s="9">
        <v>17</v>
      </c>
      <c r="C22" s="10" t="s">
        <v>83</v>
      </c>
      <c r="D22" s="8" t="s">
        <v>82</v>
      </c>
      <c r="E22" s="8">
        <v>1</v>
      </c>
      <c r="F22" s="18">
        <v>662.9506210602024</v>
      </c>
      <c r="G22" s="18">
        <v>662.9506210602024</v>
      </c>
      <c r="H22" s="18">
        <v>704.1669241221362</v>
      </c>
      <c r="I22" s="18">
        <v>704.1669241221362</v>
      </c>
      <c r="J22" s="18">
        <v>662.9506210602024</v>
      </c>
      <c r="K22" s="18">
        <v>662.9506210602024</v>
      </c>
      <c r="L22" s="18">
        <v>704.1669241221362</v>
      </c>
      <c r="M22" s="18">
        <v>704.1669241221362</v>
      </c>
      <c r="N22" s="18">
        <v>662.9506210602024</v>
      </c>
      <c r="O22" s="18">
        <v>662.9506210602024</v>
      </c>
      <c r="P22" s="18">
        <v>704.1669241221362</v>
      </c>
      <c r="Q22" s="18">
        <v>704.1669241221362</v>
      </c>
      <c r="R22" s="18">
        <f t="shared" si="0"/>
        <v>745.7127726453422</v>
      </c>
      <c r="S22" s="18">
        <f t="shared" si="1"/>
        <v>745.7127726453422</v>
      </c>
      <c r="T22" s="18">
        <f t="shared" si="2"/>
        <v>745.7127726453422</v>
      </c>
      <c r="U22" s="18">
        <f t="shared" si="3"/>
        <v>745.7127726453422</v>
      </c>
      <c r="V22" s="18">
        <f t="shared" si="4"/>
        <v>745.7127726453422</v>
      </c>
      <c r="W22" s="18">
        <f t="shared" si="5"/>
        <v>745.7127726453422</v>
      </c>
      <c r="X22" s="18">
        <f t="shared" si="6"/>
        <v>952.8717808862183</v>
      </c>
      <c r="Y22" s="18">
        <f t="shared" si="7"/>
        <v>952.8717808862183</v>
      </c>
      <c r="Z22" s="18">
        <f t="shared" si="8"/>
        <v>952.8717808862183</v>
      </c>
      <c r="AA22" s="18">
        <f t="shared" si="9"/>
        <v>952.8717808862183</v>
      </c>
      <c r="AB22" s="18">
        <f t="shared" si="10"/>
        <v>952.8717808862183</v>
      </c>
      <c r="AC22" s="18">
        <f t="shared" si="19"/>
        <v>952.8717808862183</v>
      </c>
      <c r="AD22" s="42">
        <f t="shared" si="12"/>
        <v>1002.8022622046561</v>
      </c>
      <c r="AE22" s="42">
        <f t="shared" si="13"/>
        <v>1002.8022622046561</v>
      </c>
      <c r="AF22" s="42">
        <f t="shared" si="14"/>
        <v>1002.8022622046561</v>
      </c>
      <c r="AG22" s="42">
        <f t="shared" si="15"/>
        <v>1002.8022622046561</v>
      </c>
      <c r="AH22" s="42">
        <f t="shared" si="16"/>
        <v>1002.8022622046561</v>
      </c>
      <c r="AI22" s="42">
        <f t="shared" si="17"/>
        <v>1002.8022622046561</v>
      </c>
    </row>
    <row r="23" spans="2:35" ht="29.25" customHeight="1">
      <c r="B23" s="9">
        <v>18</v>
      </c>
      <c r="C23" s="10" t="s">
        <v>461</v>
      </c>
      <c r="D23" s="8" t="s">
        <v>21</v>
      </c>
      <c r="E23" s="8">
        <v>2</v>
      </c>
      <c r="F23" s="18">
        <v>0</v>
      </c>
      <c r="G23" s="18">
        <v>0</v>
      </c>
      <c r="H23" s="18">
        <v>0</v>
      </c>
      <c r="I23" s="18">
        <v>0</v>
      </c>
      <c r="J23" s="18">
        <v>0</v>
      </c>
      <c r="K23" s="18">
        <v>0</v>
      </c>
      <c r="L23" s="18">
        <v>0</v>
      </c>
      <c r="M23" s="18">
        <v>0</v>
      </c>
      <c r="N23" s="18">
        <v>803.5765103760027</v>
      </c>
      <c r="O23" s="18">
        <v>1607.1530207520054</v>
      </c>
      <c r="P23" s="18">
        <v>853.5356656025891</v>
      </c>
      <c r="Q23" s="18">
        <v>1707.0713312051782</v>
      </c>
      <c r="R23" s="18">
        <f t="shared" si="0"/>
        <v>0</v>
      </c>
      <c r="S23" s="18">
        <f t="shared" si="1"/>
        <v>0</v>
      </c>
      <c r="T23" s="18">
        <f t="shared" si="2"/>
        <v>0</v>
      </c>
      <c r="U23" s="18">
        <f t="shared" si="3"/>
        <v>0</v>
      </c>
      <c r="V23" s="18">
        <f t="shared" si="4"/>
        <v>903.8942698731419</v>
      </c>
      <c r="W23" s="18">
        <f t="shared" si="5"/>
        <v>1807.7885397462837</v>
      </c>
      <c r="X23" s="18">
        <f t="shared" si="6"/>
        <v>0</v>
      </c>
      <c r="Y23" s="18">
        <f t="shared" si="7"/>
        <v>0</v>
      </c>
      <c r="Z23" s="18">
        <f t="shared" si="8"/>
        <v>0</v>
      </c>
      <c r="AA23" s="18">
        <f t="shared" si="9"/>
        <v>0</v>
      </c>
      <c r="AB23" s="18">
        <f t="shared" si="10"/>
        <v>1154.9960980439007</v>
      </c>
      <c r="AC23" s="18">
        <f t="shared" si="19"/>
        <v>2309.9921960878014</v>
      </c>
      <c r="AD23" s="42">
        <f t="shared" si="12"/>
        <v>0</v>
      </c>
      <c r="AE23" s="42">
        <f t="shared" si="13"/>
        <v>0</v>
      </c>
      <c r="AF23" s="42">
        <f t="shared" si="14"/>
        <v>0</v>
      </c>
      <c r="AG23" s="42">
        <f t="shared" si="15"/>
        <v>0</v>
      </c>
      <c r="AH23" s="42">
        <f t="shared" si="16"/>
        <v>1215.517893581401</v>
      </c>
      <c r="AI23" s="42">
        <f t="shared" si="17"/>
        <v>2431.035787162802</v>
      </c>
    </row>
    <row r="24" spans="2:35" s="21" customFormat="1" ht="21.75" customHeight="1">
      <c r="B24" s="2"/>
      <c r="C24" s="9" t="s">
        <v>95</v>
      </c>
      <c r="E24" s="2"/>
      <c r="F24" s="23"/>
      <c r="G24" s="23">
        <f>SUM(G6:G23)</f>
        <v>7965.452159102126</v>
      </c>
      <c r="H24" s="23"/>
      <c r="I24" s="23">
        <f>SUM(I6:I23)</f>
        <v>8460.672285285666</v>
      </c>
      <c r="J24" s="23"/>
      <c r="K24" s="23">
        <f>SUM(K6:K23)</f>
        <v>8367.240414290129</v>
      </c>
      <c r="L24" s="23"/>
      <c r="M24" s="23">
        <f>SUM(M6:M23)</f>
        <v>8887.44011808696</v>
      </c>
      <c r="N24" s="2"/>
      <c r="O24" s="23">
        <f>SUM(O6:O23)</f>
        <v>10382.45110720598</v>
      </c>
      <c r="P24" s="2"/>
      <c r="Q24" s="23">
        <f>SUM(Q6:Q23)</f>
        <v>11027.938474992083</v>
      </c>
      <c r="R24" s="23"/>
      <c r="S24" s="23">
        <f>SUM(S6:S23)</f>
        <v>8959.851950117518</v>
      </c>
      <c r="T24" s="23"/>
      <c r="U24" s="23">
        <f>SUM(U6:U23)</f>
        <v>9411.799085054088</v>
      </c>
      <c r="V24" s="2"/>
      <c r="W24" s="23">
        <f>SUM(W6:W23)</f>
        <v>11678.586845016613</v>
      </c>
      <c r="X24" s="23"/>
      <c r="Y24" s="23">
        <f>SUM(Y6:Y23)</f>
        <v>11448.898821860166</v>
      </c>
      <c r="Z24" s="23"/>
      <c r="AA24" s="23">
        <f>SUM(AA6:AA23)</f>
        <v>12026.396870882116</v>
      </c>
      <c r="AB24" s="2"/>
      <c r="AC24" s="23">
        <f>SUM(AC6:AC23)</f>
        <v>14922.898270562233</v>
      </c>
      <c r="AD24" s="33"/>
      <c r="AE24" s="252">
        <f>SUM(AE6:AE23)</f>
        <v>12048.82112012564</v>
      </c>
      <c r="AF24" s="252"/>
      <c r="AG24" s="252">
        <f>SUM(AG6:AG23)</f>
        <v>12656.58006691634</v>
      </c>
      <c r="AH24" s="252"/>
      <c r="AI24" s="252">
        <f>SUM(AI6:AI23)</f>
        <v>15704.858139939694</v>
      </c>
    </row>
    <row r="25" spans="3:15" ht="14.25" customHeight="1">
      <c r="C25" s="190"/>
      <c r="D25" s="190"/>
      <c r="E25" s="190"/>
      <c r="F25" s="190"/>
      <c r="G25" s="190"/>
      <c r="H25" s="190"/>
      <c r="I25" s="190"/>
      <c r="J25" s="190"/>
      <c r="K25" s="190"/>
      <c r="L25" s="190"/>
      <c r="M25" s="190"/>
      <c r="N25" s="190"/>
      <c r="O25" s="190"/>
    </row>
    <row r="26" spans="2:35" ht="27.75" customHeight="1">
      <c r="B26" s="359" t="s">
        <v>200</v>
      </c>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row>
    <row r="38" ht="12.75">
      <c r="I38">
        <f>L28</f>
        <v>0</v>
      </c>
    </row>
  </sheetData>
  <sheetProtection/>
  <mergeCells count="32">
    <mergeCell ref="B26:AI26"/>
    <mergeCell ref="B1:AI1"/>
    <mergeCell ref="B2:AI2"/>
    <mergeCell ref="AD3:AE3"/>
    <mergeCell ref="AF3:AG3"/>
    <mergeCell ref="AH3:AI3"/>
    <mergeCell ref="T3:U3"/>
    <mergeCell ref="V3:W3"/>
    <mergeCell ref="R4:S4"/>
    <mergeCell ref="T4:U4"/>
    <mergeCell ref="V4:W4"/>
    <mergeCell ref="R3:S3"/>
    <mergeCell ref="H4:I4"/>
    <mergeCell ref="N4:O4"/>
    <mergeCell ref="P4:Q4"/>
    <mergeCell ref="N3:Q3"/>
    <mergeCell ref="F4:G4"/>
    <mergeCell ref="J4:K4"/>
    <mergeCell ref="F3:I3"/>
    <mergeCell ref="D3:D5"/>
    <mergeCell ref="C3:C5"/>
    <mergeCell ref="B3:B5"/>
    <mergeCell ref="E3:E5"/>
    <mergeCell ref="J3:M3"/>
    <mergeCell ref="L4:M4"/>
    <mergeCell ref="AD4:AI4"/>
    <mergeCell ref="X3:Y3"/>
    <mergeCell ref="Z3:AA3"/>
    <mergeCell ref="AB3:AC3"/>
    <mergeCell ref="X4:Y4"/>
    <mergeCell ref="Z4:AA4"/>
    <mergeCell ref="AB4:AC4"/>
  </mergeCells>
  <printOptions/>
  <pageMargins left="0.2362204724409449" right="0.15748031496062992" top="0.5905511811023623" bottom="0.35433070866141736" header="0.4330708661417323" footer="0.1574803149606299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00FF00"/>
  </sheetPr>
  <dimension ref="A1:X29"/>
  <sheetViews>
    <sheetView zoomScalePageLayoutView="0" workbookViewId="0" topLeftCell="A1">
      <pane xSplit="2" ySplit="5" topLeftCell="C15" activePane="bottomRight" state="frozen"/>
      <selection pane="topLeft" activeCell="A1" sqref="A1"/>
      <selection pane="topRight" activeCell="C1" sqref="C1"/>
      <selection pane="bottomLeft" activeCell="A7" sqref="A7"/>
      <selection pane="bottomRight" activeCell="Z16" sqref="Z16"/>
    </sheetView>
  </sheetViews>
  <sheetFormatPr defaultColWidth="9.140625" defaultRowHeight="12.75"/>
  <cols>
    <col min="1" max="1" width="6.8515625" style="0" customWidth="1"/>
    <col min="2" max="2" width="62.140625" style="0" customWidth="1"/>
    <col min="3" max="3" width="6.00390625" style="0" customWidth="1"/>
    <col min="4" max="4" width="6.7109375" style="0" bestFit="1" customWidth="1"/>
    <col min="5" max="5" width="5.8515625" style="0" hidden="1" customWidth="1"/>
    <col min="6" max="6" width="7.140625" style="0" hidden="1" customWidth="1"/>
    <col min="7" max="7" width="7.57421875" style="0" hidden="1" customWidth="1"/>
    <col min="8" max="8" width="5.00390625" style="0" hidden="1" customWidth="1"/>
    <col min="9" max="9" width="5.421875" style="0" hidden="1" customWidth="1"/>
    <col min="10" max="10" width="7.7109375" style="0" hidden="1" customWidth="1"/>
    <col min="11" max="11" width="6.140625" style="0" hidden="1" customWidth="1"/>
    <col min="12" max="12" width="12.8515625" style="0" hidden="1" customWidth="1"/>
    <col min="13" max="13" width="10.00390625" style="0" hidden="1" customWidth="1"/>
    <col min="14" max="14" width="11.28125" style="0" hidden="1" customWidth="1"/>
    <col min="15" max="15" width="14.421875" style="0" customWidth="1"/>
    <col min="16" max="16" width="15.28125" style="0" customWidth="1"/>
    <col min="17" max="17" width="10.57421875" style="0" hidden="1" customWidth="1"/>
    <col min="18" max="18" width="10.7109375" style="0" hidden="1" customWidth="1"/>
    <col min="19" max="19" width="0" style="0" hidden="1" customWidth="1"/>
    <col min="20" max="20" width="9.8515625" style="0" hidden="1" customWidth="1"/>
    <col min="21" max="21" width="0" style="0" hidden="1" customWidth="1"/>
    <col min="22" max="22" width="9.8515625" style="0" hidden="1" customWidth="1"/>
    <col min="23" max="23" width="11.7109375" style="0" customWidth="1"/>
    <col min="24" max="24" width="16.57421875" style="0" customWidth="1"/>
  </cols>
  <sheetData>
    <row r="1" spans="1:24" ht="18" customHeight="1">
      <c r="A1" s="356" t="s">
        <v>356</v>
      </c>
      <c r="B1" s="356"/>
      <c r="C1" s="356"/>
      <c r="D1" s="356"/>
      <c r="E1" s="356"/>
      <c r="F1" s="356"/>
      <c r="G1" s="356"/>
      <c r="H1" s="356"/>
      <c r="I1" s="356"/>
      <c r="J1" s="356"/>
      <c r="K1" s="356"/>
      <c r="L1" s="356"/>
      <c r="M1" s="356"/>
      <c r="N1" s="356"/>
      <c r="O1" s="356"/>
      <c r="P1" s="356"/>
      <c r="Q1" s="356"/>
      <c r="R1" s="356"/>
      <c r="S1" s="356"/>
      <c r="T1" s="356"/>
      <c r="U1" s="356"/>
      <c r="V1" s="356"/>
      <c r="W1" s="356"/>
      <c r="X1" s="356"/>
    </row>
    <row r="2" spans="1:24" ht="24" customHeight="1">
      <c r="A2" s="357" t="s">
        <v>495</v>
      </c>
      <c r="B2" s="357"/>
      <c r="C2" s="357"/>
      <c r="D2" s="357"/>
      <c r="E2" s="357"/>
      <c r="F2" s="357"/>
      <c r="G2" s="357"/>
      <c r="H2" s="357"/>
      <c r="I2" s="357"/>
      <c r="J2" s="357"/>
      <c r="K2" s="357"/>
      <c r="L2" s="357"/>
      <c r="M2" s="357"/>
      <c r="N2" s="357"/>
      <c r="O2" s="357"/>
      <c r="P2" s="357"/>
      <c r="Q2" s="357"/>
      <c r="R2" s="357"/>
      <c r="S2" s="357"/>
      <c r="T2" s="357"/>
      <c r="U2" s="357"/>
      <c r="V2" s="357"/>
      <c r="W2" s="357"/>
      <c r="X2" s="357"/>
    </row>
    <row r="3" spans="1:24" ht="30" customHeight="1">
      <c r="A3" s="364" t="s">
        <v>79</v>
      </c>
      <c r="B3" s="364" t="s">
        <v>1</v>
      </c>
      <c r="C3" s="364" t="s">
        <v>2</v>
      </c>
      <c r="D3" s="364" t="s">
        <v>73</v>
      </c>
      <c r="E3" s="353" t="s">
        <v>423</v>
      </c>
      <c r="F3" s="354"/>
      <c r="G3" s="353" t="s">
        <v>423</v>
      </c>
      <c r="H3" s="354"/>
      <c r="I3" s="354"/>
      <c r="J3" s="354"/>
      <c r="K3" s="354"/>
      <c r="L3" s="354"/>
      <c r="M3" s="354"/>
      <c r="N3" s="354"/>
      <c r="O3" s="354"/>
      <c r="P3" s="355"/>
      <c r="Q3" s="353" t="s">
        <v>424</v>
      </c>
      <c r="R3" s="354"/>
      <c r="S3" s="354"/>
      <c r="T3" s="354"/>
      <c r="U3" s="354"/>
      <c r="V3" s="354"/>
      <c r="W3" s="354"/>
      <c r="X3" s="355"/>
    </row>
    <row r="4" spans="1:24" ht="25.5" customHeight="1">
      <c r="A4" s="364"/>
      <c r="B4" s="364"/>
      <c r="C4" s="364"/>
      <c r="D4" s="364"/>
      <c r="E4" s="364" t="s">
        <v>374</v>
      </c>
      <c r="F4" s="364"/>
      <c r="G4" s="364" t="s">
        <v>391</v>
      </c>
      <c r="H4" s="364"/>
      <c r="I4" s="364" t="s">
        <v>374</v>
      </c>
      <c r="J4" s="364"/>
      <c r="K4" s="364" t="s">
        <v>454</v>
      </c>
      <c r="L4" s="364"/>
      <c r="M4" s="353" t="s">
        <v>469</v>
      </c>
      <c r="N4" s="355"/>
      <c r="O4" s="353" t="s">
        <v>470</v>
      </c>
      <c r="P4" s="354"/>
      <c r="Q4" s="354"/>
      <c r="R4" s="354"/>
      <c r="S4" s="354"/>
      <c r="T4" s="354"/>
      <c r="U4" s="354"/>
      <c r="V4" s="354"/>
      <c r="W4" s="354"/>
      <c r="X4" s="355"/>
    </row>
    <row r="5" spans="1:24" ht="17.25" customHeight="1">
      <c r="A5" s="364"/>
      <c r="B5" s="364"/>
      <c r="C5" s="364"/>
      <c r="D5" s="364"/>
      <c r="E5" s="1" t="s">
        <v>77</v>
      </c>
      <c r="F5" s="1" t="s">
        <v>81</v>
      </c>
      <c r="G5" s="9" t="s">
        <v>77</v>
      </c>
      <c r="H5" s="9" t="s">
        <v>81</v>
      </c>
      <c r="I5" s="9" t="s">
        <v>77</v>
      </c>
      <c r="J5" s="9" t="s">
        <v>81</v>
      </c>
      <c r="K5" s="9" t="s">
        <v>77</v>
      </c>
      <c r="L5" s="9" t="s">
        <v>81</v>
      </c>
      <c r="M5" s="9" t="s">
        <v>77</v>
      </c>
      <c r="N5" s="9" t="s">
        <v>81</v>
      </c>
      <c r="O5" s="9" t="s">
        <v>77</v>
      </c>
      <c r="P5" s="9" t="s">
        <v>81</v>
      </c>
      <c r="Q5" s="9" t="s">
        <v>77</v>
      </c>
      <c r="R5" s="9" t="s">
        <v>81</v>
      </c>
      <c r="S5" s="9" t="s">
        <v>77</v>
      </c>
      <c r="T5" s="9" t="s">
        <v>81</v>
      </c>
      <c r="U5" s="9" t="s">
        <v>77</v>
      </c>
      <c r="V5" s="9" t="s">
        <v>81</v>
      </c>
      <c r="W5" s="9" t="s">
        <v>77</v>
      </c>
      <c r="X5" s="9" t="s">
        <v>81</v>
      </c>
    </row>
    <row r="6" spans="1:24" ht="15.75" customHeight="1">
      <c r="A6" s="53">
        <v>1</v>
      </c>
      <c r="B6" s="10" t="s">
        <v>5</v>
      </c>
      <c r="C6" s="8" t="s">
        <v>20</v>
      </c>
      <c r="D6" s="8">
        <v>1</v>
      </c>
      <c r="E6" s="442">
        <v>3013.4119139100103</v>
      </c>
      <c r="F6" s="442">
        <v>3013.4119139100103</v>
      </c>
      <c r="G6" s="442">
        <f>E6*1.062171</f>
        <v>3200.7587460097093</v>
      </c>
      <c r="H6" s="442">
        <f>G6*D7</f>
        <v>3200.7587460097093</v>
      </c>
      <c r="I6" s="442">
        <v>3013.4119139100103</v>
      </c>
      <c r="J6" s="442">
        <v>3013.4119139100103</v>
      </c>
      <c r="K6" s="442">
        <f>G6*1.059</f>
        <v>3389.603512024282</v>
      </c>
      <c r="L6" s="442">
        <f>H6*1.059</f>
        <v>3389.603512024282</v>
      </c>
      <c r="M6" s="442">
        <f>K6*1.2778</f>
        <v>4331.235367664627</v>
      </c>
      <c r="N6" s="442">
        <f>M6*D7</f>
        <v>4331.235367664627</v>
      </c>
      <c r="O6" s="439">
        <f>M6*1.0524</f>
        <v>4558.192100930253</v>
      </c>
      <c r="P6" s="439">
        <f>O6*D6</f>
        <v>4558.192100930253</v>
      </c>
      <c r="Q6" s="439">
        <f>I6*1.062171</f>
        <v>3200.7587460097093</v>
      </c>
      <c r="R6" s="439">
        <f>Q6*D7</f>
        <v>3200.7587460097093</v>
      </c>
      <c r="S6" s="439">
        <f>Q6*1.059</f>
        <v>3389.603512024282</v>
      </c>
      <c r="T6" s="439">
        <f>R6*1.059</f>
        <v>3389.603512024282</v>
      </c>
      <c r="U6" s="439">
        <f>S6*1.2778</f>
        <v>4331.235367664627</v>
      </c>
      <c r="V6" s="439">
        <f>U6*D7</f>
        <v>4331.235367664627</v>
      </c>
      <c r="W6" s="387">
        <f>U6*1.0524</f>
        <v>4558.192100930253</v>
      </c>
      <c r="X6" s="387">
        <f>W6*D6</f>
        <v>4558.192100930253</v>
      </c>
    </row>
    <row r="7" spans="1:24" ht="15.75" customHeight="1">
      <c r="A7" s="53">
        <v>2</v>
      </c>
      <c r="B7" s="10" t="s">
        <v>6</v>
      </c>
      <c r="C7" s="8" t="s">
        <v>20</v>
      </c>
      <c r="D7" s="8">
        <v>1</v>
      </c>
      <c r="E7" s="442"/>
      <c r="F7" s="442"/>
      <c r="G7" s="442"/>
      <c r="H7" s="442"/>
      <c r="I7" s="442"/>
      <c r="J7" s="442"/>
      <c r="K7" s="442"/>
      <c r="L7" s="442"/>
      <c r="M7" s="442"/>
      <c r="N7" s="442"/>
      <c r="O7" s="440"/>
      <c r="P7" s="440"/>
      <c r="Q7" s="440"/>
      <c r="R7" s="440"/>
      <c r="S7" s="440"/>
      <c r="T7" s="440"/>
      <c r="U7" s="440"/>
      <c r="V7" s="440"/>
      <c r="W7" s="388"/>
      <c r="X7" s="388"/>
    </row>
    <row r="8" spans="1:24" ht="15.75" customHeight="1">
      <c r="A8" s="53">
        <v>3</v>
      </c>
      <c r="B8" s="10" t="s">
        <v>195</v>
      </c>
      <c r="C8" s="8" t="s">
        <v>20</v>
      </c>
      <c r="D8" s="8">
        <v>1</v>
      </c>
      <c r="E8" s="442"/>
      <c r="F8" s="442"/>
      <c r="G8" s="442"/>
      <c r="H8" s="442"/>
      <c r="I8" s="442"/>
      <c r="J8" s="442"/>
      <c r="K8" s="442"/>
      <c r="L8" s="442"/>
      <c r="M8" s="442"/>
      <c r="N8" s="442"/>
      <c r="O8" s="441"/>
      <c r="P8" s="441"/>
      <c r="Q8" s="441"/>
      <c r="R8" s="441"/>
      <c r="S8" s="441"/>
      <c r="T8" s="441"/>
      <c r="U8" s="441"/>
      <c r="V8" s="441"/>
      <c r="W8" s="389"/>
      <c r="X8" s="389"/>
    </row>
    <row r="9" spans="1:24" ht="15" customHeight="1">
      <c r="A9" s="53">
        <v>4</v>
      </c>
      <c r="B9" s="10" t="s">
        <v>8</v>
      </c>
      <c r="C9" s="8" t="s">
        <v>21</v>
      </c>
      <c r="D9" s="8">
        <v>29</v>
      </c>
      <c r="E9" s="18">
        <v>241.0729531128008</v>
      </c>
      <c r="F9" s="18">
        <v>6991.115640271223</v>
      </c>
      <c r="G9" s="18">
        <f aca="true" t="shared" si="0" ref="G9:G21">E9*1.062171</f>
        <v>256.06069968077674</v>
      </c>
      <c r="H9" s="18">
        <f aca="true" t="shared" si="1" ref="H9:H21">G9*D9</f>
        <v>7425.760290742525</v>
      </c>
      <c r="I9" s="41">
        <v>241.07</v>
      </c>
      <c r="J9" s="42">
        <f aca="true" t="shared" si="2" ref="J9:J21">I9*D9</f>
        <v>6991.03</v>
      </c>
      <c r="K9" s="42">
        <f>G9*1.059</f>
        <v>271.16828096194257</v>
      </c>
      <c r="L9" s="42">
        <f>K9*D9</f>
        <v>7863.880147896334</v>
      </c>
      <c r="M9" s="42">
        <f>K9*1.2778</f>
        <v>346.49882941317026</v>
      </c>
      <c r="N9" s="42">
        <f>M9*D9</f>
        <v>10048.466052981938</v>
      </c>
      <c r="O9" s="42">
        <f>M9*1.0524</f>
        <v>364.6553680744204</v>
      </c>
      <c r="P9" s="42">
        <f>O9*D9</f>
        <v>10575.00567415819</v>
      </c>
      <c r="Q9" s="42">
        <f aca="true" t="shared" si="3" ref="Q9:Q21">I9*1.062171</f>
        <v>256.05756297</v>
      </c>
      <c r="R9" s="42">
        <f aca="true" t="shared" si="4" ref="R9:R21">D9*Q9</f>
        <v>7425.66932613</v>
      </c>
      <c r="S9" s="42">
        <f>Q9*1.059</f>
        <v>271.16495918523</v>
      </c>
      <c r="T9" s="42">
        <f>S9*D9</f>
        <v>7863.78381637167</v>
      </c>
      <c r="U9" s="42">
        <f>S9*1.2778</f>
        <v>346.4945848468869</v>
      </c>
      <c r="V9" s="42">
        <f>U9*D9</f>
        <v>10048.34296055972</v>
      </c>
      <c r="W9" s="42">
        <f>U9*1.0524</f>
        <v>364.65090109286376</v>
      </c>
      <c r="X9" s="42">
        <f>W9*D9</f>
        <v>10574.876131693049</v>
      </c>
    </row>
    <row r="10" spans="1:24" ht="15.75" customHeight="1">
      <c r="A10" s="53">
        <v>5</v>
      </c>
      <c r="B10" s="10" t="s">
        <v>9</v>
      </c>
      <c r="C10" s="8" t="s">
        <v>21</v>
      </c>
      <c r="D10" s="8">
        <v>12</v>
      </c>
      <c r="E10" s="18">
        <v>200.89412759400068</v>
      </c>
      <c r="F10" s="18">
        <v>2410.729531128008</v>
      </c>
      <c r="G10" s="18">
        <f t="shared" si="0"/>
        <v>213.38391640064728</v>
      </c>
      <c r="H10" s="18">
        <f t="shared" si="1"/>
        <v>2560.6069968077672</v>
      </c>
      <c r="I10" s="18">
        <v>200.89412759400068</v>
      </c>
      <c r="J10" s="42">
        <f t="shared" si="2"/>
        <v>2410.729531128008</v>
      </c>
      <c r="K10" s="42">
        <f aca="true" t="shared" si="5" ref="K10:K21">G10*1.059</f>
        <v>225.97356746828547</v>
      </c>
      <c r="L10" s="42">
        <f aca="true" t="shared" si="6" ref="L10:L21">K10*D10</f>
        <v>2711.682809619426</v>
      </c>
      <c r="M10" s="42">
        <f aca="true" t="shared" si="7" ref="M10:M21">K10*1.2778</f>
        <v>288.7490245109752</v>
      </c>
      <c r="N10" s="42">
        <f aca="true" t="shared" si="8" ref="N10:N21">M10*D10</f>
        <v>3464.988294131702</v>
      </c>
      <c r="O10" s="42">
        <f aca="true" t="shared" si="9" ref="O10:O21">M10*1.0524</f>
        <v>303.87947339535026</v>
      </c>
      <c r="P10" s="42">
        <f aca="true" t="shared" si="10" ref="P10:P21">O10*D10</f>
        <v>3646.553680744203</v>
      </c>
      <c r="Q10" s="42">
        <f t="shared" si="3"/>
        <v>213.38391640064728</v>
      </c>
      <c r="R10" s="42">
        <f t="shared" si="4"/>
        <v>2560.6069968077672</v>
      </c>
      <c r="S10" s="42">
        <f aca="true" t="shared" si="11" ref="S10:S21">Q10*1.059</f>
        <v>225.97356746828547</v>
      </c>
      <c r="T10" s="42">
        <f aca="true" t="shared" si="12" ref="T10:T21">S10*D10</f>
        <v>2711.682809619426</v>
      </c>
      <c r="U10" s="42">
        <f aca="true" t="shared" si="13" ref="U10:U21">S10*1.2778</f>
        <v>288.7490245109752</v>
      </c>
      <c r="V10" s="42">
        <f aca="true" t="shared" si="14" ref="V10:V21">U10*D10</f>
        <v>3464.988294131702</v>
      </c>
      <c r="W10" s="42">
        <f aca="true" t="shared" si="15" ref="W10:W21">U10*1.0524</f>
        <v>303.87947339535026</v>
      </c>
      <c r="X10" s="42">
        <f aca="true" t="shared" si="16" ref="X10:X21">W10*D10</f>
        <v>3646.553680744203</v>
      </c>
    </row>
    <row r="11" spans="1:24" ht="18.75" customHeight="1">
      <c r="A11" s="53">
        <v>6</v>
      </c>
      <c r="B11" s="10" t="s">
        <v>103</v>
      </c>
      <c r="C11" s="8" t="s">
        <v>21</v>
      </c>
      <c r="D11" s="8">
        <v>29</v>
      </c>
      <c r="E11" s="18">
        <v>301.341191391001</v>
      </c>
      <c r="F11" s="18">
        <v>8738.89455033903</v>
      </c>
      <c r="G11" s="18">
        <f t="shared" si="0"/>
        <v>320.07587460097096</v>
      </c>
      <c r="H11" s="18">
        <f t="shared" si="1"/>
        <v>9282.200363428157</v>
      </c>
      <c r="I11" s="18">
        <v>251.12</v>
      </c>
      <c r="J11" s="42">
        <f t="shared" si="2"/>
        <v>7282.4800000000005</v>
      </c>
      <c r="K11" s="42">
        <f t="shared" si="5"/>
        <v>338.9603512024282</v>
      </c>
      <c r="L11" s="42">
        <f t="shared" si="6"/>
        <v>9829.850184870418</v>
      </c>
      <c r="M11" s="42">
        <f t="shared" si="7"/>
        <v>433.1235367664628</v>
      </c>
      <c r="N11" s="42">
        <f t="shared" si="8"/>
        <v>12560.58256622742</v>
      </c>
      <c r="O11" s="42">
        <f t="shared" si="9"/>
        <v>455.81921009302545</v>
      </c>
      <c r="P11" s="42">
        <f t="shared" si="10"/>
        <v>13218.757092697739</v>
      </c>
      <c r="Q11" s="42">
        <f t="shared" si="3"/>
        <v>266.73238152</v>
      </c>
      <c r="R11" s="42">
        <f t="shared" si="4"/>
        <v>7735.2390640799995</v>
      </c>
      <c r="S11" s="42">
        <f t="shared" si="11"/>
        <v>282.46959202968</v>
      </c>
      <c r="T11" s="42">
        <f t="shared" si="12"/>
        <v>8191.618168860719</v>
      </c>
      <c r="U11" s="42">
        <f t="shared" si="13"/>
        <v>360.9396446955251</v>
      </c>
      <c r="V11" s="42">
        <f t="shared" si="14"/>
        <v>10467.249696170227</v>
      </c>
      <c r="W11" s="42">
        <f t="shared" si="15"/>
        <v>379.8528820775706</v>
      </c>
      <c r="X11" s="42">
        <f t="shared" si="16"/>
        <v>11015.733580249547</v>
      </c>
    </row>
    <row r="12" spans="1:24" ht="17.25" customHeight="1">
      <c r="A12" s="53">
        <v>7</v>
      </c>
      <c r="B12" s="10" t="s">
        <v>28</v>
      </c>
      <c r="C12" s="8" t="s">
        <v>21</v>
      </c>
      <c r="D12" s="8">
        <v>29</v>
      </c>
      <c r="E12" s="18">
        <v>40.17882551880014</v>
      </c>
      <c r="F12" s="18">
        <v>1165.185940045204</v>
      </c>
      <c r="G12" s="18">
        <f t="shared" si="0"/>
        <v>42.67678328012946</v>
      </c>
      <c r="H12" s="18">
        <f t="shared" si="1"/>
        <v>1237.6267151237544</v>
      </c>
      <c r="I12" s="18">
        <v>40.17882551880014</v>
      </c>
      <c r="J12" s="42">
        <f t="shared" si="2"/>
        <v>1165.185940045204</v>
      </c>
      <c r="K12" s="42">
        <f t="shared" si="5"/>
        <v>45.1947134936571</v>
      </c>
      <c r="L12" s="42">
        <f t="shared" si="6"/>
        <v>1310.646691316056</v>
      </c>
      <c r="M12" s="42">
        <f t="shared" si="7"/>
        <v>57.74980490219504</v>
      </c>
      <c r="N12" s="42">
        <f t="shared" si="8"/>
        <v>1674.744342163656</v>
      </c>
      <c r="O12" s="42">
        <f t="shared" si="9"/>
        <v>60.775894679070056</v>
      </c>
      <c r="P12" s="42">
        <f t="shared" si="10"/>
        <v>1762.5009456930316</v>
      </c>
      <c r="Q12" s="42">
        <f t="shared" si="3"/>
        <v>42.67678328012946</v>
      </c>
      <c r="R12" s="42">
        <f t="shared" si="4"/>
        <v>1237.6267151237544</v>
      </c>
      <c r="S12" s="42">
        <f t="shared" si="11"/>
        <v>45.1947134936571</v>
      </c>
      <c r="T12" s="42">
        <f t="shared" si="12"/>
        <v>1310.646691316056</v>
      </c>
      <c r="U12" s="42">
        <f t="shared" si="13"/>
        <v>57.74980490219504</v>
      </c>
      <c r="V12" s="42">
        <f t="shared" si="14"/>
        <v>1674.744342163656</v>
      </c>
      <c r="W12" s="42">
        <f t="shared" si="15"/>
        <v>60.775894679070056</v>
      </c>
      <c r="X12" s="42">
        <f t="shared" si="16"/>
        <v>1762.5009456930316</v>
      </c>
    </row>
    <row r="13" spans="1:24" ht="17.25" customHeight="1">
      <c r="A13" s="53">
        <v>8</v>
      </c>
      <c r="B13" s="10" t="s">
        <v>80</v>
      </c>
      <c r="C13" s="8" t="s">
        <v>21</v>
      </c>
      <c r="D13" s="8">
        <v>37</v>
      </c>
      <c r="E13" s="18">
        <v>60.2682382782002</v>
      </c>
      <c r="F13" s="18">
        <v>2229.9248162934073</v>
      </c>
      <c r="G13" s="18">
        <f t="shared" si="0"/>
        <v>64.01517492019418</v>
      </c>
      <c r="H13" s="18">
        <f t="shared" si="1"/>
        <v>2368.561472047185</v>
      </c>
      <c r="I13" s="18">
        <v>60.2682382782002</v>
      </c>
      <c r="J13" s="42">
        <f t="shared" si="2"/>
        <v>2229.9248162934073</v>
      </c>
      <c r="K13" s="42">
        <f t="shared" si="5"/>
        <v>67.79207024048564</v>
      </c>
      <c r="L13" s="42">
        <f t="shared" si="6"/>
        <v>2508.306598897969</v>
      </c>
      <c r="M13" s="42">
        <f t="shared" si="7"/>
        <v>86.62470735329256</v>
      </c>
      <c r="N13" s="42">
        <f t="shared" si="8"/>
        <v>3205.1141720718247</v>
      </c>
      <c r="O13" s="42">
        <f t="shared" si="9"/>
        <v>91.1638420186051</v>
      </c>
      <c r="P13" s="42">
        <f t="shared" si="10"/>
        <v>3373.0621546883885</v>
      </c>
      <c r="Q13" s="42">
        <f t="shared" si="3"/>
        <v>64.01517492019418</v>
      </c>
      <c r="R13" s="42">
        <f t="shared" si="4"/>
        <v>2368.561472047185</v>
      </c>
      <c r="S13" s="42">
        <f t="shared" si="11"/>
        <v>67.79207024048564</v>
      </c>
      <c r="T13" s="42">
        <f t="shared" si="12"/>
        <v>2508.306598897969</v>
      </c>
      <c r="U13" s="42">
        <f t="shared" si="13"/>
        <v>86.62470735329256</v>
      </c>
      <c r="V13" s="42">
        <f t="shared" si="14"/>
        <v>3205.1141720718247</v>
      </c>
      <c r="W13" s="42">
        <f t="shared" si="15"/>
        <v>91.1638420186051</v>
      </c>
      <c r="X13" s="42">
        <f t="shared" si="16"/>
        <v>3373.0621546883885</v>
      </c>
    </row>
    <row r="14" spans="1:24" ht="16.5" customHeight="1">
      <c r="A14" s="53">
        <v>9</v>
      </c>
      <c r="B14" s="10" t="s">
        <v>221</v>
      </c>
      <c r="C14" s="8" t="s">
        <v>21</v>
      </c>
      <c r="D14" s="8">
        <v>29</v>
      </c>
      <c r="E14" s="18">
        <v>803.5765103760027</v>
      </c>
      <c r="F14" s="18">
        <v>23303.71880090408</v>
      </c>
      <c r="G14" s="18">
        <f t="shared" si="0"/>
        <v>853.5356656025891</v>
      </c>
      <c r="H14" s="18">
        <f t="shared" si="1"/>
        <v>24752.534302475084</v>
      </c>
      <c r="I14" s="18">
        <v>675.62</v>
      </c>
      <c r="J14" s="42">
        <f t="shared" si="2"/>
        <v>19592.98</v>
      </c>
      <c r="K14" s="42">
        <f t="shared" si="5"/>
        <v>903.8942698731419</v>
      </c>
      <c r="L14" s="42">
        <f t="shared" si="6"/>
        <v>26212.933826321114</v>
      </c>
      <c r="M14" s="42">
        <f t="shared" si="7"/>
        <v>1154.9960980439007</v>
      </c>
      <c r="N14" s="42">
        <f t="shared" si="8"/>
        <v>33494.88684327312</v>
      </c>
      <c r="O14" s="42">
        <f t="shared" si="9"/>
        <v>1215.517893581401</v>
      </c>
      <c r="P14" s="42">
        <f t="shared" si="10"/>
        <v>35250.01891386063</v>
      </c>
      <c r="Q14" s="42">
        <f t="shared" si="3"/>
        <v>717.62397102</v>
      </c>
      <c r="R14" s="42">
        <f t="shared" si="4"/>
        <v>20811.09515958</v>
      </c>
      <c r="S14" s="42">
        <f t="shared" si="11"/>
        <v>759.9637853101799</v>
      </c>
      <c r="T14" s="42">
        <f t="shared" si="12"/>
        <v>22038.949773995217</v>
      </c>
      <c r="U14" s="42">
        <f t="shared" si="13"/>
        <v>971.0817248693479</v>
      </c>
      <c r="V14" s="42">
        <f t="shared" si="14"/>
        <v>28161.37002121109</v>
      </c>
      <c r="W14" s="42">
        <f t="shared" si="15"/>
        <v>1021.9664072525018</v>
      </c>
      <c r="X14" s="42">
        <f t="shared" si="16"/>
        <v>29637.02581032255</v>
      </c>
    </row>
    <row r="15" spans="1:24" s="59" customFormat="1" ht="15" customHeight="1">
      <c r="A15" s="178">
        <v>10</v>
      </c>
      <c r="B15" s="12" t="s">
        <v>25</v>
      </c>
      <c r="C15" s="8" t="s">
        <v>466</v>
      </c>
      <c r="D15" s="8">
        <v>625</v>
      </c>
      <c r="E15" s="19">
        <f>16.0715302075201*35.31</f>
        <v>567.4857316275348</v>
      </c>
      <c r="F15" s="19">
        <v>10044.706379700036</v>
      </c>
      <c r="G15" s="19">
        <v>17.070713312051783</v>
      </c>
      <c r="H15" s="19">
        <f>G15*D15</f>
        <v>10669.195820032364</v>
      </c>
      <c r="I15" s="19">
        <f>16.0715302075201*35.31</f>
        <v>567.4857316275348</v>
      </c>
      <c r="J15" s="125">
        <f>I15*D15</f>
        <v>354678.5822672093</v>
      </c>
      <c r="K15" s="125">
        <f>G15*1.059</f>
        <v>18.077885397462836</v>
      </c>
      <c r="L15" s="125">
        <f>K15*D15</f>
        <v>11298.678373414272</v>
      </c>
      <c r="M15" s="42">
        <f t="shared" si="7"/>
        <v>23.099921960878014</v>
      </c>
      <c r="N15" s="42">
        <f t="shared" si="8"/>
        <v>14437.451225548759</v>
      </c>
      <c r="O15" s="42">
        <f t="shared" si="9"/>
        <v>24.31035787162802</v>
      </c>
      <c r="P15" s="42">
        <f t="shared" si="10"/>
        <v>15193.973669767513</v>
      </c>
      <c r="Q15" s="125">
        <v>17.070713312051783</v>
      </c>
      <c r="R15" s="125">
        <f>D15*Q15</f>
        <v>10669.195820032364</v>
      </c>
      <c r="S15" s="125">
        <f>Q15*1.059</f>
        <v>18.077885397462836</v>
      </c>
      <c r="T15" s="125">
        <f>S15*D15</f>
        <v>11298.678373414272</v>
      </c>
      <c r="U15" s="42">
        <f t="shared" si="13"/>
        <v>23.099921960878014</v>
      </c>
      <c r="V15" s="42">
        <f t="shared" si="14"/>
        <v>14437.451225548759</v>
      </c>
      <c r="W15" s="42">
        <f t="shared" si="15"/>
        <v>24.31035787162802</v>
      </c>
      <c r="X15" s="42">
        <f t="shared" si="16"/>
        <v>15193.973669767513</v>
      </c>
    </row>
    <row r="16" spans="1:24" ht="17.25" customHeight="1">
      <c r="A16" s="53">
        <v>11</v>
      </c>
      <c r="B16" s="10" t="s">
        <v>26</v>
      </c>
      <c r="C16" s="8" t="s">
        <v>21</v>
      </c>
      <c r="D16" s="8">
        <v>12</v>
      </c>
      <c r="E16" s="18">
        <v>140.6258893158005</v>
      </c>
      <c r="F16" s="18">
        <v>1687.510671789606</v>
      </c>
      <c r="G16" s="18">
        <f t="shared" si="0"/>
        <v>149.3687414804531</v>
      </c>
      <c r="H16" s="18">
        <f t="shared" si="1"/>
        <v>1792.4248977654374</v>
      </c>
      <c r="I16" s="18">
        <v>140.6258893158005</v>
      </c>
      <c r="J16" s="42">
        <f t="shared" si="2"/>
        <v>1687.510671789606</v>
      </c>
      <c r="K16" s="42">
        <f t="shared" si="5"/>
        <v>158.18149722779984</v>
      </c>
      <c r="L16" s="42">
        <f t="shared" si="6"/>
        <v>1898.1779667335982</v>
      </c>
      <c r="M16" s="42">
        <f t="shared" si="7"/>
        <v>202.12431715768264</v>
      </c>
      <c r="N16" s="42">
        <f t="shared" si="8"/>
        <v>2425.4918058921917</v>
      </c>
      <c r="O16" s="42">
        <f t="shared" si="9"/>
        <v>212.71563137674522</v>
      </c>
      <c r="P16" s="42">
        <f t="shared" si="10"/>
        <v>2552.5875765209425</v>
      </c>
      <c r="Q16" s="42">
        <f t="shared" si="3"/>
        <v>149.3687414804531</v>
      </c>
      <c r="R16" s="42">
        <f t="shared" si="4"/>
        <v>1792.4248977654374</v>
      </c>
      <c r="S16" s="42">
        <f t="shared" si="11"/>
        <v>158.18149722779984</v>
      </c>
      <c r="T16" s="42">
        <f t="shared" si="12"/>
        <v>1898.1779667335982</v>
      </c>
      <c r="U16" s="42">
        <f t="shared" si="13"/>
        <v>202.12431715768264</v>
      </c>
      <c r="V16" s="42">
        <f t="shared" si="14"/>
        <v>2425.4918058921917</v>
      </c>
      <c r="W16" s="42">
        <f t="shared" si="15"/>
        <v>212.71563137674522</v>
      </c>
      <c r="X16" s="42">
        <f t="shared" si="16"/>
        <v>2552.5875765209425</v>
      </c>
    </row>
    <row r="17" spans="1:24" ht="18" customHeight="1">
      <c r="A17" s="53">
        <v>12</v>
      </c>
      <c r="B17" s="10" t="s">
        <v>39</v>
      </c>
      <c r="C17" s="8" t="s">
        <v>21</v>
      </c>
      <c r="D17" s="8">
        <v>29</v>
      </c>
      <c r="E17" s="18">
        <v>50.22353189850017</v>
      </c>
      <c r="F17" s="18">
        <v>1456.482425056505</v>
      </c>
      <c r="G17" s="18">
        <f t="shared" si="0"/>
        <v>53.34597910016182</v>
      </c>
      <c r="H17" s="18">
        <f t="shared" si="1"/>
        <v>1547.0333939046927</v>
      </c>
      <c r="I17" s="18">
        <v>50.22353189850017</v>
      </c>
      <c r="J17" s="42">
        <f t="shared" si="2"/>
        <v>1456.482425056505</v>
      </c>
      <c r="K17" s="42">
        <f t="shared" si="5"/>
        <v>56.49339186707137</v>
      </c>
      <c r="L17" s="42">
        <f t="shared" si="6"/>
        <v>1638.3083641450696</v>
      </c>
      <c r="M17" s="42">
        <f t="shared" si="7"/>
        <v>72.1872561277438</v>
      </c>
      <c r="N17" s="42">
        <f t="shared" si="8"/>
        <v>2093.43042770457</v>
      </c>
      <c r="O17" s="42">
        <f t="shared" si="9"/>
        <v>75.96986834883757</v>
      </c>
      <c r="P17" s="42">
        <f t="shared" si="10"/>
        <v>2203.1261821162893</v>
      </c>
      <c r="Q17" s="42">
        <f t="shared" si="3"/>
        <v>53.34597910016182</v>
      </c>
      <c r="R17" s="42">
        <f t="shared" si="4"/>
        <v>1547.0333939046927</v>
      </c>
      <c r="S17" s="42">
        <f t="shared" si="11"/>
        <v>56.49339186707137</v>
      </c>
      <c r="T17" s="42">
        <f t="shared" si="12"/>
        <v>1638.3083641450696</v>
      </c>
      <c r="U17" s="42">
        <f t="shared" si="13"/>
        <v>72.1872561277438</v>
      </c>
      <c r="V17" s="42">
        <f t="shared" si="14"/>
        <v>2093.43042770457</v>
      </c>
      <c r="W17" s="42">
        <f t="shared" si="15"/>
        <v>75.96986834883757</v>
      </c>
      <c r="X17" s="42">
        <f t="shared" si="16"/>
        <v>2203.1261821162893</v>
      </c>
    </row>
    <row r="18" spans="1:24" ht="21.75" customHeight="1">
      <c r="A18" s="53">
        <v>13</v>
      </c>
      <c r="B18" s="10" t="s">
        <v>55</v>
      </c>
      <c r="C18" s="8" t="s">
        <v>21</v>
      </c>
      <c r="D18" s="8">
        <v>29</v>
      </c>
      <c r="E18" s="18">
        <v>241.0729531128008</v>
      </c>
      <c r="F18" s="18">
        <v>6991.115640271223</v>
      </c>
      <c r="G18" s="18">
        <f t="shared" si="0"/>
        <v>256.06069968077674</v>
      </c>
      <c r="H18" s="18">
        <f t="shared" si="1"/>
        <v>7425.760290742525</v>
      </c>
      <c r="I18" s="18">
        <v>15</v>
      </c>
      <c r="J18" s="42">
        <f t="shared" si="2"/>
        <v>435</v>
      </c>
      <c r="K18" s="42">
        <f t="shared" si="5"/>
        <v>271.16828096194257</v>
      </c>
      <c r="L18" s="42">
        <f t="shared" si="6"/>
        <v>7863.880147896334</v>
      </c>
      <c r="M18" s="42">
        <f t="shared" si="7"/>
        <v>346.49882941317026</v>
      </c>
      <c r="N18" s="42">
        <f t="shared" si="8"/>
        <v>10048.466052981938</v>
      </c>
      <c r="O18" s="42">
        <f t="shared" si="9"/>
        <v>364.6553680744204</v>
      </c>
      <c r="P18" s="42">
        <f t="shared" si="10"/>
        <v>10575.00567415819</v>
      </c>
      <c r="Q18" s="42">
        <f t="shared" si="3"/>
        <v>15.932565</v>
      </c>
      <c r="R18" s="42">
        <f t="shared" si="4"/>
        <v>462.04438500000003</v>
      </c>
      <c r="S18" s="42">
        <f t="shared" si="11"/>
        <v>16.872586335</v>
      </c>
      <c r="T18" s="42">
        <f t="shared" si="12"/>
        <v>489.30500371500005</v>
      </c>
      <c r="U18" s="42">
        <f t="shared" si="13"/>
        <v>21.559790818863004</v>
      </c>
      <c r="V18" s="42">
        <f t="shared" si="14"/>
        <v>625.2339337470271</v>
      </c>
      <c r="W18" s="42">
        <f t="shared" si="15"/>
        <v>22.689523857771427</v>
      </c>
      <c r="X18" s="42">
        <f t="shared" si="16"/>
        <v>657.9961918753713</v>
      </c>
    </row>
    <row r="19" spans="1:24" ht="18" customHeight="1">
      <c r="A19" s="53">
        <v>14</v>
      </c>
      <c r="B19" s="10" t="s">
        <v>357</v>
      </c>
      <c r="C19" s="8" t="s">
        <v>20</v>
      </c>
      <c r="D19" s="8">
        <v>1.06</v>
      </c>
      <c r="E19" s="18">
        <v>6629.506210602022</v>
      </c>
      <c r="F19" s="18">
        <v>7027.276583238144</v>
      </c>
      <c r="G19" s="18">
        <f t="shared" si="0"/>
        <v>7041.669241221361</v>
      </c>
      <c r="H19" s="18">
        <f t="shared" si="1"/>
        <v>7464.169395694643</v>
      </c>
      <c r="I19" s="18">
        <v>6629.506210602022</v>
      </c>
      <c r="J19" s="42">
        <f t="shared" si="2"/>
        <v>7027.276583238144</v>
      </c>
      <c r="K19" s="42">
        <f t="shared" si="5"/>
        <v>7457.12772645342</v>
      </c>
      <c r="L19" s="42">
        <f t="shared" si="6"/>
        <v>7904.555390040626</v>
      </c>
      <c r="M19" s="42">
        <f t="shared" si="7"/>
        <v>9528.71780886218</v>
      </c>
      <c r="N19" s="42">
        <f t="shared" si="8"/>
        <v>10100.440877393912</v>
      </c>
      <c r="O19" s="42">
        <f t="shared" si="9"/>
        <v>10028.02262204656</v>
      </c>
      <c r="P19" s="42">
        <f t="shared" si="10"/>
        <v>10629.703979369353</v>
      </c>
      <c r="Q19" s="42">
        <f t="shared" si="3"/>
        <v>7041.669241221361</v>
      </c>
      <c r="R19" s="42">
        <f t="shared" si="4"/>
        <v>7464.169395694643</v>
      </c>
      <c r="S19" s="42">
        <f t="shared" si="11"/>
        <v>7457.12772645342</v>
      </c>
      <c r="T19" s="42">
        <f t="shared" si="12"/>
        <v>7904.555390040626</v>
      </c>
      <c r="U19" s="42">
        <f t="shared" si="13"/>
        <v>9528.71780886218</v>
      </c>
      <c r="V19" s="42">
        <f t="shared" si="14"/>
        <v>10100.440877393912</v>
      </c>
      <c r="W19" s="42">
        <f t="shared" si="15"/>
        <v>10028.02262204656</v>
      </c>
      <c r="X19" s="42">
        <f t="shared" si="16"/>
        <v>10629.703979369353</v>
      </c>
    </row>
    <row r="20" spans="1:24" ht="17.25" customHeight="1">
      <c r="A20" s="53">
        <v>15</v>
      </c>
      <c r="B20" s="10" t="s">
        <v>358</v>
      </c>
      <c r="C20" s="8" t="s">
        <v>76</v>
      </c>
      <c r="D20" s="8">
        <v>9</v>
      </c>
      <c r="E20" s="18">
        <v>2567.434889140947</v>
      </c>
      <c r="F20" s="18">
        <v>23106.91400226852</v>
      </c>
      <c r="G20" s="18">
        <f t="shared" si="0"/>
        <v>2727.0548836337284</v>
      </c>
      <c r="H20" s="18">
        <f t="shared" si="1"/>
        <v>24543.493952703557</v>
      </c>
      <c r="I20" s="18">
        <v>2567.434889140947</v>
      </c>
      <c r="J20" s="42">
        <f t="shared" si="2"/>
        <v>23106.91400226852</v>
      </c>
      <c r="K20" s="42">
        <f t="shared" si="5"/>
        <v>2887.9511217681184</v>
      </c>
      <c r="L20" s="42">
        <f t="shared" si="6"/>
        <v>25991.560095913064</v>
      </c>
      <c r="M20" s="42">
        <f t="shared" si="7"/>
        <v>3690.223943395302</v>
      </c>
      <c r="N20" s="42">
        <f t="shared" si="8"/>
        <v>33212.015490557715</v>
      </c>
      <c r="O20" s="42">
        <f t="shared" si="9"/>
        <v>3883.5916780292155</v>
      </c>
      <c r="P20" s="42">
        <f t="shared" si="10"/>
        <v>34952.32510226294</v>
      </c>
      <c r="Q20" s="42">
        <f t="shared" si="3"/>
        <v>2727.0548836337284</v>
      </c>
      <c r="R20" s="42">
        <f t="shared" si="4"/>
        <v>24543.493952703557</v>
      </c>
      <c r="S20" s="42">
        <f t="shared" si="11"/>
        <v>2887.9511217681184</v>
      </c>
      <c r="T20" s="42">
        <f t="shared" si="12"/>
        <v>25991.560095913064</v>
      </c>
      <c r="U20" s="42">
        <f t="shared" si="13"/>
        <v>3690.223943395302</v>
      </c>
      <c r="V20" s="42">
        <f t="shared" si="14"/>
        <v>33212.015490557715</v>
      </c>
      <c r="W20" s="42">
        <f t="shared" si="15"/>
        <v>3883.5916780292155</v>
      </c>
      <c r="X20" s="42">
        <f t="shared" si="16"/>
        <v>34952.32510226294</v>
      </c>
    </row>
    <row r="21" spans="1:24" ht="17.25" customHeight="1">
      <c r="A21" s="53">
        <v>16</v>
      </c>
      <c r="B21" s="10" t="s">
        <v>359</v>
      </c>
      <c r="C21" s="8" t="s">
        <v>76</v>
      </c>
      <c r="D21" s="8">
        <v>6</v>
      </c>
      <c r="E21" s="18">
        <v>3035.5129080122197</v>
      </c>
      <c r="F21" s="18">
        <v>18213.077448073316</v>
      </c>
      <c r="G21" s="18">
        <f t="shared" si="0"/>
        <v>3224.233781016247</v>
      </c>
      <c r="H21" s="18">
        <f t="shared" si="1"/>
        <v>19345.402686097485</v>
      </c>
      <c r="I21" s="18">
        <v>3035.5129080122197</v>
      </c>
      <c r="J21" s="42">
        <f t="shared" si="2"/>
        <v>18213.077448073316</v>
      </c>
      <c r="K21" s="42">
        <f t="shared" si="5"/>
        <v>3414.4635740962053</v>
      </c>
      <c r="L21" s="42">
        <f t="shared" si="6"/>
        <v>20486.78144457723</v>
      </c>
      <c r="M21" s="42">
        <f t="shared" si="7"/>
        <v>4363.001554980131</v>
      </c>
      <c r="N21" s="42">
        <f t="shared" si="8"/>
        <v>26178.009329880784</v>
      </c>
      <c r="O21" s="42">
        <f t="shared" si="9"/>
        <v>4591.62283646109</v>
      </c>
      <c r="P21" s="42">
        <f t="shared" si="10"/>
        <v>27549.737018766536</v>
      </c>
      <c r="Q21" s="42">
        <f t="shared" si="3"/>
        <v>3224.233781016247</v>
      </c>
      <c r="R21" s="154">
        <f t="shared" si="4"/>
        <v>19345.402686097485</v>
      </c>
      <c r="S21" s="42">
        <f t="shared" si="11"/>
        <v>3414.4635740962053</v>
      </c>
      <c r="T21" s="42">
        <f t="shared" si="12"/>
        <v>20486.78144457723</v>
      </c>
      <c r="U21" s="42">
        <f t="shared" si="13"/>
        <v>4363.001554980131</v>
      </c>
      <c r="V21" s="42">
        <f t="shared" si="14"/>
        <v>26178.009329880784</v>
      </c>
      <c r="W21" s="42">
        <f t="shared" si="15"/>
        <v>4591.62283646109</v>
      </c>
      <c r="X21" s="42">
        <f t="shared" si="16"/>
        <v>27549.737018766536</v>
      </c>
    </row>
    <row r="22" spans="1:24" s="21" customFormat="1" ht="20.25" customHeight="1">
      <c r="A22" s="2"/>
      <c r="B22" s="16" t="s">
        <v>95</v>
      </c>
      <c r="C22" s="2"/>
      <c r="D22" s="2"/>
      <c r="E22" s="23"/>
      <c r="F22" s="23">
        <f>SUM(F6:F21)</f>
        <v>116380.06434328831</v>
      </c>
      <c r="G22" s="23"/>
      <c r="H22" s="23">
        <f>SUM(H6:H21)</f>
        <v>123615.52932357488</v>
      </c>
      <c r="I22" s="50"/>
      <c r="J22" s="50">
        <f>SUM(J6:J21)</f>
        <v>449290.58559901203</v>
      </c>
      <c r="K22" s="50"/>
      <c r="L22" s="23">
        <f>SUM(L6:L21)</f>
        <v>130908.84555366577</v>
      </c>
      <c r="M22" s="50"/>
      <c r="N22" s="23">
        <f>SUM(N6:N21)</f>
        <v>167275.32284847417</v>
      </c>
      <c r="O22" s="23"/>
      <c r="P22" s="23">
        <f>SUM(P6:P21)</f>
        <v>176040.54976573423</v>
      </c>
      <c r="Q22" s="50"/>
      <c r="R22" s="50">
        <f>SUM(R6:R21)</f>
        <v>111163.3220109766</v>
      </c>
      <c r="S22" s="37"/>
      <c r="T22" s="23">
        <f>SUM(T6:T21)</f>
        <v>117721.95800962421</v>
      </c>
      <c r="U22" s="37"/>
      <c r="V22" s="23">
        <f>SUM(V6:V21)</f>
        <v>150425.11794469782</v>
      </c>
      <c r="W22" s="50"/>
      <c r="X22" s="50">
        <f>SUM(X6:X21)</f>
        <v>158307.394125</v>
      </c>
    </row>
    <row r="23" spans="1:9" ht="12" customHeight="1">
      <c r="A23" s="7"/>
      <c r="B23" s="44"/>
      <c r="C23" s="48"/>
      <c r="D23" s="48"/>
      <c r="E23" s="27"/>
      <c r="F23" s="49"/>
      <c r="G23" s="7"/>
      <c r="H23" s="156"/>
      <c r="I23" s="7"/>
    </row>
    <row r="24" spans="2:6" ht="12.75" customHeight="1">
      <c r="B24" s="6"/>
      <c r="C24" s="6"/>
      <c r="D24" s="6"/>
      <c r="E24" s="6"/>
      <c r="F24" s="6"/>
    </row>
    <row r="25" spans="1:24" ht="39.75" customHeight="1">
      <c r="A25" s="359" t="s">
        <v>200</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row>
    <row r="27" spans="10:16" ht="12.75">
      <c r="J27" s="31"/>
      <c r="K27" s="31"/>
      <c r="L27" s="31"/>
      <c r="M27" s="31"/>
      <c r="N27" s="31"/>
      <c r="O27" s="31"/>
      <c r="P27" s="31"/>
    </row>
    <row r="28" ht="12.75">
      <c r="F28" s="31"/>
    </row>
    <row r="29" ht="12.75">
      <c r="G29" s="69"/>
    </row>
  </sheetData>
  <sheetProtection/>
  <mergeCells count="36">
    <mergeCell ref="A1:X1"/>
    <mergeCell ref="A2:X2"/>
    <mergeCell ref="A25:X25"/>
    <mergeCell ref="E3:F3"/>
    <mergeCell ref="D3:D5"/>
    <mergeCell ref="C3:C5"/>
    <mergeCell ref="B3:B5"/>
    <mergeCell ref="K6:K8"/>
    <mergeCell ref="L6:L8"/>
    <mergeCell ref="A3:A5"/>
    <mergeCell ref="T6:T8"/>
    <mergeCell ref="J6:J8"/>
    <mergeCell ref="Q6:Q8"/>
    <mergeCell ref="R6:R8"/>
    <mergeCell ref="E4:F4"/>
    <mergeCell ref="G4:H4"/>
    <mergeCell ref="I4:J4"/>
    <mergeCell ref="O4:X4"/>
    <mergeCell ref="W6:W8"/>
    <mergeCell ref="X6:X8"/>
    <mergeCell ref="E6:E8"/>
    <mergeCell ref="F6:F8"/>
    <mergeCell ref="G6:G8"/>
    <mergeCell ref="H6:H8"/>
    <mergeCell ref="I6:I8"/>
    <mergeCell ref="S6:S8"/>
    <mergeCell ref="G3:P3"/>
    <mergeCell ref="O6:O8"/>
    <mergeCell ref="P6:P8"/>
    <mergeCell ref="U6:U8"/>
    <mergeCell ref="V6:V8"/>
    <mergeCell ref="K4:L4"/>
    <mergeCell ref="M4:N4"/>
    <mergeCell ref="Q3:X3"/>
    <mergeCell ref="M6:M8"/>
    <mergeCell ref="N6:N8"/>
  </mergeCells>
  <printOptions/>
  <pageMargins left="0.31496062992125984" right="0.15748031496062992" top="0.7086614173228347" bottom="0.35433070866141736" header="0.5118110236220472" footer="0.1574803149606299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00FF00"/>
  </sheetPr>
  <dimension ref="A1:AB32"/>
  <sheetViews>
    <sheetView zoomScalePageLayoutView="0" workbookViewId="0" topLeftCell="A1">
      <pane xSplit="3" ySplit="5" topLeftCell="D18" activePane="bottomRight" state="frozen"/>
      <selection pane="topLeft" activeCell="A1" sqref="A1"/>
      <selection pane="topRight" activeCell="D1" sqref="D1"/>
      <selection pane="bottomLeft" activeCell="A8" sqref="A8"/>
      <selection pane="bottomRight" activeCell="AE23" sqref="AE23"/>
    </sheetView>
  </sheetViews>
  <sheetFormatPr defaultColWidth="9.140625" defaultRowHeight="12.75"/>
  <cols>
    <col min="1" max="1" width="5.28125" style="0" customWidth="1"/>
    <col min="2" max="2" width="56.7109375" style="0" customWidth="1"/>
    <col min="3" max="3" width="5.8515625" style="0" customWidth="1"/>
    <col min="4" max="4" width="5.421875" style="0" customWidth="1"/>
    <col min="5" max="5" width="7.57421875" style="0" hidden="1" customWidth="1"/>
    <col min="6" max="6" width="8.57421875" style="0" hidden="1" customWidth="1"/>
    <col min="7" max="10" width="9.140625" style="0" hidden="1" customWidth="1"/>
    <col min="11" max="11" width="9.28125" style="0" hidden="1" customWidth="1"/>
    <col min="12" max="12" width="12.140625" style="0" hidden="1" customWidth="1"/>
    <col min="13" max="13" width="7.57421875" style="0" hidden="1" customWidth="1"/>
    <col min="14" max="15" width="8.57421875" style="0" hidden="1" customWidth="1"/>
    <col min="16" max="16" width="3.7109375" style="0" hidden="1" customWidth="1"/>
    <col min="17" max="17" width="10.00390625" style="0" hidden="1" customWidth="1"/>
    <col min="18" max="18" width="10.28125" style="0" hidden="1" customWidth="1"/>
    <col min="19" max="19" width="16.421875" style="0" customWidth="1"/>
    <col min="20" max="20" width="15.140625" style="0" customWidth="1"/>
    <col min="21" max="21" width="8.421875" style="0" hidden="1" customWidth="1"/>
    <col min="22" max="22" width="10.140625" style="0" hidden="1" customWidth="1"/>
    <col min="23" max="23" width="9.57421875" style="0" hidden="1" customWidth="1"/>
    <col min="24" max="24" width="10.7109375" style="0" hidden="1" customWidth="1"/>
    <col min="25" max="25" width="9.7109375" style="0" hidden="1" customWidth="1"/>
    <col min="26" max="26" width="10.7109375" style="0" hidden="1" customWidth="1"/>
    <col min="27" max="28" width="17.7109375" style="0" customWidth="1"/>
  </cols>
  <sheetData>
    <row r="1" spans="1:28" ht="18" customHeight="1">
      <c r="A1" s="351" t="s">
        <v>208</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row>
    <row r="2" spans="1:28" ht="26.25" customHeight="1">
      <c r="A2" s="438" t="s">
        <v>496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row>
    <row r="3" spans="1:28" ht="28.5" customHeight="1">
      <c r="A3" s="364" t="s">
        <v>79</v>
      </c>
      <c r="B3" s="364" t="s">
        <v>1</v>
      </c>
      <c r="C3" s="364" t="s">
        <v>2</v>
      </c>
      <c r="D3" s="364" t="s">
        <v>73</v>
      </c>
      <c r="E3" s="353" t="s">
        <v>419</v>
      </c>
      <c r="F3" s="354"/>
      <c r="G3" s="191"/>
      <c r="H3" s="191"/>
      <c r="I3" s="191"/>
      <c r="J3" s="191"/>
      <c r="K3" s="353" t="s">
        <v>419</v>
      </c>
      <c r="L3" s="354"/>
      <c r="M3" s="354"/>
      <c r="N3" s="354"/>
      <c r="O3" s="354"/>
      <c r="P3" s="354"/>
      <c r="Q3" s="354"/>
      <c r="R3" s="354"/>
      <c r="S3" s="354"/>
      <c r="T3" s="355"/>
      <c r="U3" s="364" t="s">
        <v>420</v>
      </c>
      <c r="V3" s="364"/>
      <c r="W3" s="364"/>
      <c r="X3" s="364"/>
      <c r="Y3" s="364"/>
      <c r="Z3" s="364"/>
      <c r="AA3" s="364"/>
      <c r="AB3" s="364"/>
    </row>
    <row r="4" spans="1:28" ht="33" customHeight="1">
      <c r="A4" s="364"/>
      <c r="B4" s="364"/>
      <c r="C4" s="364"/>
      <c r="D4" s="364"/>
      <c r="E4" s="358" t="s">
        <v>375</v>
      </c>
      <c r="F4" s="358"/>
      <c r="G4" s="4"/>
      <c r="H4" s="4"/>
      <c r="I4" s="4"/>
      <c r="J4" s="4"/>
      <c r="K4" s="358" t="s">
        <v>392</v>
      </c>
      <c r="L4" s="358"/>
      <c r="M4" s="443" t="s">
        <v>375</v>
      </c>
      <c r="N4" s="443"/>
      <c r="O4" s="358" t="s">
        <v>455</v>
      </c>
      <c r="P4" s="358"/>
      <c r="Q4" s="353" t="s">
        <v>469</v>
      </c>
      <c r="R4" s="355"/>
      <c r="S4" s="353" t="s">
        <v>470</v>
      </c>
      <c r="T4" s="354"/>
      <c r="U4" s="354"/>
      <c r="V4" s="354"/>
      <c r="W4" s="354"/>
      <c r="X4" s="354"/>
      <c r="Y4" s="354"/>
      <c r="Z4" s="354"/>
      <c r="AA4" s="354"/>
      <c r="AB4" s="355"/>
    </row>
    <row r="5" spans="1:28" ht="17.25" customHeight="1">
      <c r="A5" s="364"/>
      <c r="B5" s="364"/>
      <c r="C5" s="364"/>
      <c r="D5" s="364"/>
      <c r="E5" s="1" t="s">
        <v>77</v>
      </c>
      <c r="F5" s="1" t="s">
        <v>81</v>
      </c>
      <c r="G5" s="4"/>
      <c r="H5" s="4"/>
      <c r="I5" s="4"/>
      <c r="J5" s="4"/>
      <c r="K5" s="1" t="s">
        <v>77</v>
      </c>
      <c r="L5" s="1" t="s">
        <v>81</v>
      </c>
      <c r="M5" s="1" t="s">
        <v>77</v>
      </c>
      <c r="N5" s="1" t="s">
        <v>81</v>
      </c>
      <c r="O5" s="1" t="s">
        <v>77</v>
      </c>
      <c r="P5" s="1" t="s">
        <v>81</v>
      </c>
      <c r="Q5" s="1" t="s">
        <v>77</v>
      </c>
      <c r="R5" s="1" t="s">
        <v>81</v>
      </c>
      <c r="S5" s="1" t="s">
        <v>77</v>
      </c>
      <c r="T5" s="1" t="s">
        <v>81</v>
      </c>
      <c r="U5" s="1" t="s">
        <v>77</v>
      </c>
      <c r="V5" s="1" t="s">
        <v>81</v>
      </c>
      <c r="W5" s="1" t="s">
        <v>77</v>
      </c>
      <c r="X5" s="1" t="s">
        <v>81</v>
      </c>
      <c r="Y5" s="1" t="s">
        <v>77</v>
      </c>
      <c r="Z5" s="1" t="s">
        <v>81</v>
      </c>
      <c r="AA5" s="1" t="s">
        <v>77</v>
      </c>
      <c r="AB5" s="1" t="s">
        <v>81</v>
      </c>
    </row>
    <row r="6" spans="1:28" ht="12.75" customHeight="1">
      <c r="A6" s="151">
        <v>1</v>
      </c>
      <c r="B6" s="152" t="s">
        <v>5</v>
      </c>
      <c r="C6" s="153" t="s">
        <v>20</v>
      </c>
      <c r="D6" s="153">
        <v>1</v>
      </c>
      <c r="E6" s="439">
        <v>3013.4119139100103</v>
      </c>
      <c r="F6" s="440">
        <v>3013.4119139100103</v>
      </c>
      <c r="K6" s="439">
        <f>E6*1.062171</f>
        <v>3200.7587460097093</v>
      </c>
      <c r="L6" s="440">
        <f>K6*D7</f>
        <v>3200.7587460097093</v>
      </c>
      <c r="M6" s="439">
        <v>3013.4119139100103</v>
      </c>
      <c r="N6" s="439">
        <f>D6*M6</f>
        <v>3013.4119139100103</v>
      </c>
      <c r="O6" s="439">
        <f>K6*1.059</f>
        <v>3389.603512024282</v>
      </c>
      <c r="P6" s="439">
        <f>L6*1.059</f>
        <v>3389.603512024282</v>
      </c>
      <c r="Q6" s="439">
        <f>O6*1.2778</f>
        <v>4331.235367664627</v>
      </c>
      <c r="R6" s="439">
        <f>Q6*D7</f>
        <v>4331.235367664627</v>
      </c>
      <c r="S6" s="439">
        <f>Q6*1.0524</f>
        <v>4558.192100930253</v>
      </c>
      <c r="T6" s="439">
        <f>S6*D6</f>
        <v>4558.192100930253</v>
      </c>
      <c r="U6" s="442">
        <f>M6*1.062171</f>
        <v>3200.7587460097093</v>
      </c>
      <c r="V6" s="442">
        <f>D6*U6</f>
        <v>3200.7587460097093</v>
      </c>
      <c r="W6" s="442">
        <f>U6*1.059</f>
        <v>3389.603512024282</v>
      </c>
      <c r="X6" s="442">
        <f>V6*1.059</f>
        <v>3389.603512024282</v>
      </c>
      <c r="Y6" s="442">
        <f>W6*1.2778</f>
        <v>4331.235367664627</v>
      </c>
      <c r="Z6" s="442">
        <f>Y6*D7</f>
        <v>4331.235367664627</v>
      </c>
      <c r="AA6" s="387">
        <f>Y6*1.0524</f>
        <v>4558.192100930253</v>
      </c>
      <c r="AB6" s="387">
        <f>AA6*D6</f>
        <v>4558.192100930253</v>
      </c>
    </row>
    <row r="7" spans="1:28" ht="12.75" customHeight="1">
      <c r="A7" s="53">
        <f aca="true" t="shared" si="0" ref="A7:A15">A6+1</f>
        <v>2</v>
      </c>
      <c r="B7" s="10" t="s">
        <v>6</v>
      </c>
      <c r="C7" s="8" t="s">
        <v>20</v>
      </c>
      <c r="D7" s="8">
        <v>1</v>
      </c>
      <c r="E7" s="440"/>
      <c r="F7" s="440"/>
      <c r="K7" s="440"/>
      <c r="L7" s="440"/>
      <c r="M7" s="440"/>
      <c r="N7" s="440"/>
      <c r="O7" s="440"/>
      <c r="P7" s="440"/>
      <c r="Q7" s="440"/>
      <c r="R7" s="440"/>
      <c r="S7" s="440"/>
      <c r="T7" s="440"/>
      <c r="U7" s="442"/>
      <c r="V7" s="442"/>
      <c r="W7" s="442"/>
      <c r="X7" s="442"/>
      <c r="Y7" s="442"/>
      <c r="Z7" s="442"/>
      <c r="AA7" s="388"/>
      <c r="AB7" s="388"/>
    </row>
    <row r="8" spans="1:28" ht="12" customHeight="1">
      <c r="A8" s="53">
        <f t="shared" si="0"/>
        <v>3</v>
      </c>
      <c r="B8" s="10" t="s">
        <v>195</v>
      </c>
      <c r="C8" s="8" t="s">
        <v>20</v>
      </c>
      <c r="D8" s="8">
        <v>1</v>
      </c>
      <c r="E8" s="441"/>
      <c r="F8" s="441"/>
      <c r="K8" s="441"/>
      <c r="L8" s="441"/>
      <c r="M8" s="441"/>
      <c r="N8" s="441"/>
      <c r="O8" s="441"/>
      <c r="P8" s="441"/>
      <c r="Q8" s="441"/>
      <c r="R8" s="441"/>
      <c r="S8" s="441"/>
      <c r="T8" s="441"/>
      <c r="U8" s="442"/>
      <c r="V8" s="442"/>
      <c r="W8" s="442"/>
      <c r="X8" s="442"/>
      <c r="Y8" s="442"/>
      <c r="Z8" s="442"/>
      <c r="AA8" s="389"/>
      <c r="AB8" s="389"/>
    </row>
    <row r="9" spans="1:28" ht="15" customHeight="1">
      <c r="A9" s="53">
        <f t="shared" si="0"/>
        <v>4</v>
      </c>
      <c r="B9" s="10" t="s">
        <v>8</v>
      </c>
      <c r="C9" s="8" t="s">
        <v>21</v>
      </c>
      <c r="D9" s="8">
        <v>12</v>
      </c>
      <c r="E9" s="18">
        <v>241.0729531128008</v>
      </c>
      <c r="F9" s="18">
        <v>2892.8754373536094</v>
      </c>
      <c r="K9" s="18">
        <f aca="true" t="shared" si="1" ref="K9:K22">E9*1.062171</f>
        <v>256.06069968077674</v>
      </c>
      <c r="L9" s="18">
        <f aca="true" t="shared" si="2" ref="L9:L22">K9*D9</f>
        <v>3072.728396169321</v>
      </c>
      <c r="M9" s="42">
        <v>265</v>
      </c>
      <c r="N9" s="18">
        <f aca="true" t="shared" si="3" ref="N9:N22">D9*M9</f>
        <v>3180</v>
      </c>
      <c r="O9" s="18">
        <f>K9*1.059</f>
        <v>271.16828096194257</v>
      </c>
      <c r="P9" s="18">
        <f>O9*D9</f>
        <v>3254.0193715433106</v>
      </c>
      <c r="Q9" s="18">
        <f>O9*1.2778</f>
        <v>346.49882941317026</v>
      </c>
      <c r="R9" s="18">
        <f>Q9*D9</f>
        <v>4157.985952958043</v>
      </c>
      <c r="S9" s="18">
        <f>Q9*1.0524</f>
        <v>364.6553680744204</v>
      </c>
      <c r="T9" s="18">
        <f>S9*D9</f>
        <v>4375.864416893044</v>
      </c>
      <c r="U9" s="42">
        <f>265*1.062171</f>
        <v>281.47531499999997</v>
      </c>
      <c r="V9" s="42">
        <f aca="true" t="shared" si="4" ref="V9:V22">D9*U9</f>
        <v>3377.70378</v>
      </c>
      <c r="W9" s="42">
        <f>U9*1.059</f>
        <v>298.08235858499995</v>
      </c>
      <c r="X9" s="42">
        <f>W9*D9</f>
        <v>3576.9883030199994</v>
      </c>
      <c r="Y9" s="42">
        <f>W9*1.2778</f>
        <v>380.889637799913</v>
      </c>
      <c r="Z9" s="42">
        <f>Y9*D9</f>
        <v>4570.675653598955</v>
      </c>
      <c r="AA9" s="42">
        <f>Y9*1.0524</f>
        <v>400.8482548206284</v>
      </c>
      <c r="AB9" s="42">
        <f>AA9*D9</f>
        <v>4810.179057847541</v>
      </c>
    </row>
    <row r="10" spans="1:28" ht="15.75" customHeight="1">
      <c r="A10" s="53">
        <f t="shared" si="0"/>
        <v>5</v>
      </c>
      <c r="B10" s="10" t="s">
        <v>9</v>
      </c>
      <c r="C10" s="8" t="s">
        <v>21</v>
      </c>
      <c r="D10" s="8">
        <v>4</v>
      </c>
      <c r="E10" s="18">
        <v>200.89412759400068</v>
      </c>
      <c r="F10" s="18">
        <v>803.5765103760027</v>
      </c>
      <c r="K10" s="18">
        <f t="shared" si="1"/>
        <v>213.38391640064728</v>
      </c>
      <c r="L10" s="18">
        <f t="shared" si="2"/>
        <v>853.5356656025891</v>
      </c>
      <c r="M10" s="42">
        <v>200.89</v>
      </c>
      <c r="N10" s="18">
        <f t="shared" si="3"/>
        <v>803.56</v>
      </c>
      <c r="O10" s="18">
        <f aca="true" t="shared" si="5" ref="O10:O22">K10*1.059</f>
        <v>225.97356746828547</v>
      </c>
      <c r="P10" s="18">
        <f aca="true" t="shared" si="6" ref="P10:P22">O10*D10</f>
        <v>903.8942698731419</v>
      </c>
      <c r="Q10" s="18">
        <f aca="true" t="shared" si="7" ref="Q10:Q22">O10*1.2778</f>
        <v>288.7490245109752</v>
      </c>
      <c r="R10" s="18">
        <f aca="true" t="shared" si="8" ref="R10:R22">Q10*D10</f>
        <v>1154.9960980439007</v>
      </c>
      <c r="S10" s="18">
        <f aca="true" t="shared" si="9" ref="S10:S22">Q10*1.0524</f>
        <v>303.87947339535026</v>
      </c>
      <c r="T10" s="18">
        <f aca="true" t="shared" si="10" ref="T10:T22">S10*D10</f>
        <v>1215.517893581401</v>
      </c>
      <c r="U10" s="42">
        <f>200.89*1.062171</f>
        <v>213.37953219</v>
      </c>
      <c r="V10" s="42">
        <f t="shared" si="4"/>
        <v>853.51812876</v>
      </c>
      <c r="W10" s="42">
        <f aca="true" t="shared" si="11" ref="W10:W22">U10*1.059</f>
        <v>225.96892458921</v>
      </c>
      <c r="X10" s="42">
        <f aca="true" t="shared" si="12" ref="X10:X22">W10*D10</f>
        <v>903.87569835684</v>
      </c>
      <c r="Y10" s="42">
        <f aca="true" t="shared" si="13" ref="Y10:Y22">W10*1.2778</f>
        <v>288.7430918400925</v>
      </c>
      <c r="Z10" s="42">
        <f aca="true" t="shared" si="14" ref="Z10:Z22">Y10*D10</f>
        <v>1154.97236736037</v>
      </c>
      <c r="AA10" s="42">
        <f aca="true" t="shared" si="15" ref="AA10:AA22">Y10*1.0524</f>
        <v>303.87322985251336</v>
      </c>
      <c r="AB10" s="42">
        <f aca="true" t="shared" si="16" ref="AB10:AB22">AA10*D10</f>
        <v>1215.4929194100534</v>
      </c>
    </row>
    <row r="11" spans="1:28" ht="18.75" customHeight="1">
      <c r="A11" s="53">
        <f t="shared" si="0"/>
        <v>6</v>
      </c>
      <c r="B11" s="10" t="s">
        <v>103</v>
      </c>
      <c r="C11" s="8" t="s">
        <v>21</v>
      </c>
      <c r="D11" s="8">
        <v>12</v>
      </c>
      <c r="E11" s="18">
        <v>301.341191391001</v>
      </c>
      <c r="F11" s="18">
        <v>3616.094296692012</v>
      </c>
      <c r="K11" s="18">
        <f t="shared" si="1"/>
        <v>320.07587460097096</v>
      </c>
      <c r="L11" s="18">
        <f t="shared" si="2"/>
        <v>3840.9104952116513</v>
      </c>
      <c r="M11" s="42">
        <v>361</v>
      </c>
      <c r="N11" s="18">
        <f t="shared" si="3"/>
        <v>4332</v>
      </c>
      <c r="O11" s="18">
        <f t="shared" si="5"/>
        <v>338.9603512024282</v>
      </c>
      <c r="P11" s="18">
        <f t="shared" si="6"/>
        <v>4067.5242144291387</v>
      </c>
      <c r="Q11" s="18">
        <f t="shared" si="7"/>
        <v>433.1235367664628</v>
      </c>
      <c r="R11" s="18">
        <f t="shared" si="8"/>
        <v>5197.482441197553</v>
      </c>
      <c r="S11" s="18">
        <f t="shared" si="9"/>
        <v>455.81921009302545</v>
      </c>
      <c r="T11" s="18">
        <f t="shared" si="10"/>
        <v>5469.830521116305</v>
      </c>
      <c r="U11" s="42">
        <f>361*1.062171</f>
        <v>383.443731</v>
      </c>
      <c r="V11" s="42">
        <f t="shared" si="4"/>
        <v>4601.324772</v>
      </c>
      <c r="W11" s="42">
        <f t="shared" si="11"/>
        <v>406.066911129</v>
      </c>
      <c r="X11" s="42">
        <f t="shared" si="12"/>
        <v>4872.8029335480005</v>
      </c>
      <c r="Y11" s="42">
        <f t="shared" si="13"/>
        <v>518.8722990406362</v>
      </c>
      <c r="Z11" s="42">
        <f t="shared" si="14"/>
        <v>6226.467588487634</v>
      </c>
      <c r="AA11" s="42">
        <f t="shared" si="15"/>
        <v>546.0612075103655</v>
      </c>
      <c r="AB11" s="42">
        <f t="shared" si="16"/>
        <v>6552.734490124387</v>
      </c>
    </row>
    <row r="12" spans="1:28" ht="17.25" customHeight="1">
      <c r="A12" s="53">
        <f t="shared" si="0"/>
        <v>7</v>
      </c>
      <c r="B12" s="10" t="s">
        <v>28</v>
      </c>
      <c r="C12" s="8" t="s">
        <v>21</v>
      </c>
      <c r="D12" s="8">
        <v>12</v>
      </c>
      <c r="E12" s="18">
        <v>40.17882551880014</v>
      </c>
      <c r="F12" s="18">
        <v>482.14590622560166</v>
      </c>
      <c r="K12" s="18">
        <f t="shared" si="1"/>
        <v>42.67678328012946</v>
      </c>
      <c r="L12" s="18">
        <f t="shared" si="2"/>
        <v>512.1213993615536</v>
      </c>
      <c r="M12" s="42">
        <v>40.18</v>
      </c>
      <c r="N12" s="18">
        <f t="shared" si="3"/>
        <v>482.15999999999997</v>
      </c>
      <c r="O12" s="18">
        <f t="shared" si="5"/>
        <v>45.1947134936571</v>
      </c>
      <c r="P12" s="18">
        <f t="shared" si="6"/>
        <v>542.3365619238851</v>
      </c>
      <c r="Q12" s="18">
        <f t="shared" si="7"/>
        <v>57.74980490219504</v>
      </c>
      <c r="R12" s="18">
        <f t="shared" si="8"/>
        <v>692.9976588263405</v>
      </c>
      <c r="S12" s="18">
        <f t="shared" si="9"/>
        <v>60.775894679070056</v>
      </c>
      <c r="T12" s="18">
        <f t="shared" si="10"/>
        <v>729.3107361488406</v>
      </c>
      <c r="U12" s="125">
        <f>40.18*1.062171</f>
        <v>42.67803078</v>
      </c>
      <c r="V12" s="42">
        <f t="shared" si="4"/>
        <v>512.13636936</v>
      </c>
      <c r="W12" s="42">
        <f t="shared" si="11"/>
        <v>45.19603459602</v>
      </c>
      <c r="X12" s="42">
        <f t="shared" si="12"/>
        <v>542.3524151522399</v>
      </c>
      <c r="Y12" s="42">
        <f t="shared" si="13"/>
        <v>57.751493006794355</v>
      </c>
      <c r="Z12" s="42">
        <f t="shared" si="14"/>
        <v>693.0179160815322</v>
      </c>
      <c r="AA12" s="42">
        <f t="shared" si="15"/>
        <v>60.77767124035038</v>
      </c>
      <c r="AB12" s="42">
        <f t="shared" si="16"/>
        <v>729.3320548842046</v>
      </c>
    </row>
    <row r="13" spans="1:28" ht="17.25" customHeight="1">
      <c r="A13" s="53">
        <f t="shared" si="0"/>
        <v>8</v>
      </c>
      <c r="B13" s="10" t="s">
        <v>80</v>
      </c>
      <c r="C13" s="8" t="s">
        <v>21</v>
      </c>
      <c r="D13" s="8">
        <v>12</v>
      </c>
      <c r="E13" s="18">
        <v>60.2682382782002</v>
      </c>
      <c r="F13" s="18">
        <v>723.2188593384024</v>
      </c>
      <c r="K13" s="18">
        <f t="shared" si="1"/>
        <v>64.01517492019418</v>
      </c>
      <c r="L13" s="18">
        <f t="shared" si="2"/>
        <v>768.1820990423303</v>
      </c>
      <c r="M13" s="18">
        <v>60.27</v>
      </c>
      <c r="N13" s="18">
        <f t="shared" si="3"/>
        <v>723.24</v>
      </c>
      <c r="O13" s="18">
        <f t="shared" si="5"/>
        <v>67.79207024048564</v>
      </c>
      <c r="P13" s="18">
        <f t="shared" si="6"/>
        <v>813.5048428858277</v>
      </c>
      <c r="Q13" s="18">
        <f t="shared" si="7"/>
        <v>86.62470735329256</v>
      </c>
      <c r="R13" s="18">
        <f t="shared" si="8"/>
        <v>1039.4964882395107</v>
      </c>
      <c r="S13" s="18">
        <f t="shared" si="9"/>
        <v>91.1638420186051</v>
      </c>
      <c r="T13" s="18">
        <f t="shared" si="10"/>
        <v>1093.966104223261</v>
      </c>
      <c r="U13" s="42">
        <f>60.27*1.062171</f>
        <v>64.01704617</v>
      </c>
      <c r="V13" s="42">
        <f t="shared" si="4"/>
        <v>768.20455404</v>
      </c>
      <c r="W13" s="42">
        <f t="shared" si="11"/>
        <v>67.79405189402999</v>
      </c>
      <c r="X13" s="42">
        <f t="shared" si="12"/>
        <v>813.5286227283599</v>
      </c>
      <c r="Y13" s="42">
        <f t="shared" si="13"/>
        <v>86.62723951019153</v>
      </c>
      <c r="Z13" s="42">
        <f t="shared" si="14"/>
        <v>1039.5268741222983</v>
      </c>
      <c r="AA13" s="42">
        <f t="shared" si="15"/>
        <v>91.16650686052557</v>
      </c>
      <c r="AB13" s="42">
        <f t="shared" si="16"/>
        <v>1093.9980823263068</v>
      </c>
    </row>
    <row r="14" spans="1:28" ht="16.5" customHeight="1">
      <c r="A14" s="53">
        <f t="shared" si="0"/>
        <v>9</v>
      </c>
      <c r="B14" s="10" t="s">
        <v>221</v>
      </c>
      <c r="C14" s="8" t="s">
        <v>21</v>
      </c>
      <c r="D14" s="8">
        <v>12</v>
      </c>
      <c r="E14" s="18">
        <v>803.5765103760027</v>
      </c>
      <c r="F14" s="18">
        <v>9642.918124512033</v>
      </c>
      <c r="K14" s="18">
        <f t="shared" si="1"/>
        <v>853.5356656025891</v>
      </c>
      <c r="L14" s="18">
        <f t="shared" si="2"/>
        <v>10242.427987231069</v>
      </c>
      <c r="M14" s="18">
        <v>984</v>
      </c>
      <c r="N14" s="18">
        <f t="shared" si="3"/>
        <v>11808</v>
      </c>
      <c r="O14" s="18">
        <f t="shared" si="5"/>
        <v>903.8942698731419</v>
      </c>
      <c r="P14" s="18">
        <f t="shared" si="6"/>
        <v>10846.731238477703</v>
      </c>
      <c r="Q14" s="18">
        <f t="shared" si="7"/>
        <v>1154.9960980439007</v>
      </c>
      <c r="R14" s="18">
        <f t="shared" si="8"/>
        <v>13859.953176526808</v>
      </c>
      <c r="S14" s="18">
        <f t="shared" si="9"/>
        <v>1215.517893581401</v>
      </c>
      <c r="T14" s="18">
        <f t="shared" si="10"/>
        <v>14586.214722976812</v>
      </c>
      <c r="U14" s="42">
        <f>984*1.062171</f>
        <v>1045.176264</v>
      </c>
      <c r="V14" s="42">
        <f t="shared" si="4"/>
        <v>12542.115168</v>
      </c>
      <c r="W14" s="42">
        <f t="shared" si="11"/>
        <v>1106.841663576</v>
      </c>
      <c r="X14" s="42">
        <f t="shared" si="12"/>
        <v>13282.099962912</v>
      </c>
      <c r="Y14" s="42">
        <f t="shared" si="13"/>
        <v>1414.3222777174128</v>
      </c>
      <c r="Z14" s="42">
        <f t="shared" si="14"/>
        <v>16971.867332608956</v>
      </c>
      <c r="AA14" s="42">
        <f t="shared" si="15"/>
        <v>1488.4327650698053</v>
      </c>
      <c r="AB14" s="42">
        <f t="shared" si="16"/>
        <v>17861.193180837665</v>
      </c>
    </row>
    <row r="15" spans="1:28" s="59" customFormat="1" ht="15" customHeight="1">
      <c r="A15" s="53">
        <f t="shared" si="0"/>
        <v>10</v>
      </c>
      <c r="B15" s="12" t="s">
        <v>25</v>
      </c>
      <c r="C15" s="8" t="s">
        <v>466</v>
      </c>
      <c r="D15" s="8">
        <v>270</v>
      </c>
      <c r="E15" s="18">
        <v>16.071530207520055</v>
      </c>
      <c r="F15" s="18">
        <v>4339.313156030415</v>
      </c>
      <c r="G15"/>
      <c r="H15"/>
      <c r="I15"/>
      <c r="J15"/>
      <c r="K15" s="18">
        <f t="shared" si="1"/>
        <v>17.070713312051783</v>
      </c>
      <c r="L15" s="19">
        <f>K15*D15</f>
        <v>4609.092594253982</v>
      </c>
      <c r="M15" s="19">
        <v>16.07</v>
      </c>
      <c r="N15" s="19">
        <f>D15*M15</f>
        <v>4338.9</v>
      </c>
      <c r="O15" s="19">
        <f>K15*1.059</f>
        <v>18.077885397462836</v>
      </c>
      <c r="P15" s="19">
        <f>O15*D15</f>
        <v>4881.029057314966</v>
      </c>
      <c r="Q15" s="18">
        <f t="shared" si="7"/>
        <v>23.099921960878014</v>
      </c>
      <c r="R15" s="18">
        <f t="shared" si="8"/>
        <v>6236.978929437064</v>
      </c>
      <c r="S15" s="18">
        <f t="shared" si="9"/>
        <v>24.31035787162802</v>
      </c>
      <c r="T15" s="18">
        <f t="shared" si="10"/>
        <v>6563.796625339565</v>
      </c>
      <c r="U15" s="18">
        <f>M15*1.062171</f>
        <v>17.069087969999998</v>
      </c>
      <c r="V15" s="125">
        <f>D15*U15</f>
        <v>4608.653751899999</v>
      </c>
      <c r="W15" s="125">
        <f>U15*1.059</f>
        <v>18.076164160229997</v>
      </c>
      <c r="X15" s="125">
        <f>W15*D15</f>
        <v>4880.564323262099</v>
      </c>
      <c r="Y15" s="42">
        <f t="shared" si="13"/>
        <v>23.09772256394189</v>
      </c>
      <c r="Z15" s="42">
        <f t="shared" si="14"/>
        <v>6236.3850922643105</v>
      </c>
      <c r="AA15" s="42">
        <f t="shared" si="15"/>
        <v>24.308043226292444</v>
      </c>
      <c r="AB15" s="42">
        <f t="shared" si="16"/>
        <v>6563.171671098959</v>
      </c>
    </row>
    <row r="16" spans="1:28" ht="17.25" customHeight="1">
      <c r="A16" s="53">
        <v>11</v>
      </c>
      <c r="B16" s="10" t="s">
        <v>26</v>
      </c>
      <c r="C16" s="8" t="s">
        <v>21</v>
      </c>
      <c r="D16" s="8">
        <v>4</v>
      </c>
      <c r="E16" s="18">
        <v>140.6258893158005</v>
      </c>
      <c r="F16" s="18">
        <v>562.503557263202</v>
      </c>
      <c r="K16" s="18">
        <f t="shared" si="1"/>
        <v>149.3687414804531</v>
      </c>
      <c r="L16" s="18">
        <f t="shared" si="2"/>
        <v>597.4749659218124</v>
      </c>
      <c r="M16" s="18">
        <v>140.63</v>
      </c>
      <c r="N16" s="18">
        <f t="shared" si="3"/>
        <v>562.52</v>
      </c>
      <c r="O16" s="18">
        <f t="shared" si="5"/>
        <v>158.18149722779984</v>
      </c>
      <c r="P16" s="18">
        <f t="shared" si="6"/>
        <v>632.7259889111994</v>
      </c>
      <c r="Q16" s="18">
        <f t="shared" si="7"/>
        <v>202.12431715768264</v>
      </c>
      <c r="R16" s="18">
        <f t="shared" si="8"/>
        <v>808.4972686307306</v>
      </c>
      <c r="S16" s="18">
        <f t="shared" si="9"/>
        <v>212.71563137674522</v>
      </c>
      <c r="T16" s="18">
        <f t="shared" si="10"/>
        <v>850.8625255069809</v>
      </c>
      <c r="U16" s="42">
        <f aca="true" t="shared" si="17" ref="U16:U22">M16*1.062171</f>
        <v>149.37310773</v>
      </c>
      <c r="V16" s="42">
        <f t="shared" si="4"/>
        <v>597.49243092</v>
      </c>
      <c r="W16" s="42">
        <f t="shared" si="11"/>
        <v>158.18612108607</v>
      </c>
      <c r="X16" s="42">
        <f t="shared" si="12"/>
        <v>632.74448434428</v>
      </c>
      <c r="Y16" s="42">
        <f t="shared" si="13"/>
        <v>202.13022552378024</v>
      </c>
      <c r="Z16" s="42">
        <f t="shared" si="14"/>
        <v>808.520902095121</v>
      </c>
      <c r="AA16" s="42">
        <f t="shared" si="15"/>
        <v>212.72184934122632</v>
      </c>
      <c r="AB16" s="42">
        <f t="shared" si="16"/>
        <v>850.8873973649053</v>
      </c>
    </row>
    <row r="17" spans="1:28" ht="19.5" customHeight="1">
      <c r="A17" s="53">
        <v>12</v>
      </c>
      <c r="B17" s="10" t="s">
        <v>111</v>
      </c>
      <c r="C17" s="8" t="s">
        <v>21</v>
      </c>
      <c r="D17" s="8">
        <v>36</v>
      </c>
      <c r="E17" s="18">
        <v>14.062588931580047</v>
      </c>
      <c r="F17" s="18">
        <v>506.2532015368817</v>
      </c>
      <c r="K17" s="18">
        <f t="shared" si="1"/>
        <v>14.936874148045309</v>
      </c>
      <c r="L17" s="18">
        <f t="shared" si="2"/>
        <v>537.7274693296312</v>
      </c>
      <c r="M17" s="18">
        <v>14.06</v>
      </c>
      <c r="N17" s="18">
        <f t="shared" si="3"/>
        <v>506.16</v>
      </c>
      <c r="O17" s="18">
        <f t="shared" si="5"/>
        <v>15.818149722779982</v>
      </c>
      <c r="P17" s="18">
        <f t="shared" si="6"/>
        <v>569.4533900200794</v>
      </c>
      <c r="Q17" s="18">
        <f t="shared" si="7"/>
        <v>20.21243171576826</v>
      </c>
      <c r="R17" s="18">
        <f t="shared" si="8"/>
        <v>727.6475417676575</v>
      </c>
      <c r="S17" s="18">
        <f t="shared" si="9"/>
        <v>21.27156313767452</v>
      </c>
      <c r="T17" s="18">
        <f t="shared" si="10"/>
        <v>765.7762729562827</v>
      </c>
      <c r="U17" s="42">
        <f t="shared" si="17"/>
        <v>14.93412426</v>
      </c>
      <c r="V17" s="42">
        <f t="shared" si="4"/>
        <v>537.62847336</v>
      </c>
      <c r="W17" s="42">
        <f t="shared" si="11"/>
        <v>15.81523759134</v>
      </c>
      <c r="X17" s="42">
        <f t="shared" si="12"/>
        <v>569.34855328824</v>
      </c>
      <c r="Y17" s="42">
        <f t="shared" si="13"/>
        <v>20.208710594214253</v>
      </c>
      <c r="Z17" s="42">
        <f t="shared" si="14"/>
        <v>727.5135813917132</v>
      </c>
      <c r="AA17" s="42">
        <f t="shared" si="15"/>
        <v>21.267647029351078</v>
      </c>
      <c r="AB17" s="42">
        <f t="shared" si="16"/>
        <v>765.6352930566388</v>
      </c>
    </row>
    <row r="18" spans="1:28" ht="18.75" customHeight="1">
      <c r="A18" s="53">
        <v>13</v>
      </c>
      <c r="B18" s="10" t="s">
        <v>39</v>
      </c>
      <c r="C18" s="8" t="s">
        <v>21</v>
      </c>
      <c r="D18" s="8">
        <v>12</v>
      </c>
      <c r="E18" s="18">
        <v>50.22353189850017</v>
      </c>
      <c r="F18" s="18">
        <v>602.682382782002</v>
      </c>
      <c r="K18" s="18">
        <f t="shared" si="1"/>
        <v>53.34597910016182</v>
      </c>
      <c r="L18" s="18">
        <f t="shared" si="2"/>
        <v>640.1517492019418</v>
      </c>
      <c r="M18" s="18">
        <v>50.22</v>
      </c>
      <c r="N18" s="18">
        <f t="shared" si="3"/>
        <v>602.64</v>
      </c>
      <c r="O18" s="18">
        <f t="shared" si="5"/>
        <v>56.49339186707137</v>
      </c>
      <c r="P18" s="18">
        <f t="shared" si="6"/>
        <v>677.9207024048565</v>
      </c>
      <c r="Q18" s="18">
        <f t="shared" si="7"/>
        <v>72.1872561277438</v>
      </c>
      <c r="R18" s="18">
        <f t="shared" si="8"/>
        <v>866.2470735329255</v>
      </c>
      <c r="S18" s="18">
        <f t="shared" si="9"/>
        <v>75.96986834883757</v>
      </c>
      <c r="T18" s="18">
        <f t="shared" si="10"/>
        <v>911.6384201860508</v>
      </c>
      <c r="U18" s="42">
        <f t="shared" si="17"/>
        <v>53.342227619999996</v>
      </c>
      <c r="V18" s="42">
        <f t="shared" si="4"/>
        <v>640.10673144</v>
      </c>
      <c r="W18" s="42">
        <f t="shared" si="11"/>
        <v>56.48941904957999</v>
      </c>
      <c r="X18" s="42">
        <f t="shared" si="12"/>
        <v>677.8730285949599</v>
      </c>
      <c r="Y18" s="42">
        <f t="shared" si="13"/>
        <v>72.18217966155332</v>
      </c>
      <c r="Z18" s="42">
        <f t="shared" si="14"/>
        <v>866.1861559386398</v>
      </c>
      <c r="AA18" s="42">
        <f t="shared" si="15"/>
        <v>75.96452587581871</v>
      </c>
      <c r="AB18" s="42">
        <f t="shared" si="16"/>
        <v>911.5743105098245</v>
      </c>
    </row>
    <row r="19" spans="1:28" ht="21" customHeight="1">
      <c r="A19" s="53">
        <v>14</v>
      </c>
      <c r="B19" s="10" t="s">
        <v>55</v>
      </c>
      <c r="C19" s="8" t="s">
        <v>21</v>
      </c>
      <c r="D19" s="8">
        <v>12</v>
      </c>
      <c r="E19" s="18">
        <v>241.0729531128008</v>
      </c>
      <c r="F19" s="18">
        <v>2892.8754373536094</v>
      </c>
      <c r="K19" s="18">
        <f t="shared" si="1"/>
        <v>256.06069968077674</v>
      </c>
      <c r="L19" s="18">
        <f t="shared" si="2"/>
        <v>3072.728396169321</v>
      </c>
      <c r="M19" s="18">
        <v>60.27</v>
      </c>
      <c r="N19" s="18">
        <f t="shared" si="3"/>
        <v>723.24</v>
      </c>
      <c r="O19" s="18">
        <f t="shared" si="5"/>
        <v>271.16828096194257</v>
      </c>
      <c r="P19" s="18">
        <f t="shared" si="6"/>
        <v>3254.0193715433106</v>
      </c>
      <c r="Q19" s="18">
        <f t="shared" si="7"/>
        <v>346.49882941317026</v>
      </c>
      <c r="R19" s="18">
        <f t="shared" si="8"/>
        <v>4157.985952958043</v>
      </c>
      <c r="S19" s="18">
        <f t="shared" si="9"/>
        <v>364.6553680744204</v>
      </c>
      <c r="T19" s="18">
        <f t="shared" si="10"/>
        <v>4375.864416893044</v>
      </c>
      <c r="U19" s="42">
        <f t="shared" si="17"/>
        <v>64.01704617</v>
      </c>
      <c r="V19" s="42">
        <f t="shared" si="4"/>
        <v>768.20455404</v>
      </c>
      <c r="W19" s="42">
        <f t="shared" si="11"/>
        <v>67.79405189402999</v>
      </c>
      <c r="X19" s="42">
        <f t="shared" si="12"/>
        <v>813.5286227283599</v>
      </c>
      <c r="Y19" s="42">
        <f t="shared" si="13"/>
        <v>86.62723951019153</v>
      </c>
      <c r="Z19" s="42">
        <f t="shared" si="14"/>
        <v>1039.5268741222983</v>
      </c>
      <c r="AA19" s="42">
        <f t="shared" si="15"/>
        <v>91.16650686052557</v>
      </c>
      <c r="AB19" s="42">
        <f t="shared" si="16"/>
        <v>1093.9980823263068</v>
      </c>
    </row>
    <row r="20" spans="1:28" ht="17.25" customHeight="1">
      <c r="A20" s="53">
        <v>15</v>
      </c>
      <c r="B20" s="10" t="s">
        <v>110</v>
      </c>
      <c r="C20" s="8" t="s">
        <v>20</v>
      </c>
      <c r="D20" s="8">
        <v>1</v>
      </c>
      <c r="E20" s="18">
        <v>6629.506210602022</v>
      </c>
      <c r="F20" s="18">
        <v>6629.506210602022</v>
      </c>
      <c r="K20" s="18">
        <f t="shared" si="1"/>
        <v>7041.669241221361</v>
      </c>
      <c r="L20" s="18">
        <f t="shared" si="2"/>
        <v>7041.669241221361</v>
      </c>
      <c r="M20" s="18">
        <v>6629.506210602022</v>
      </c>
      <c r="N20" s="18">
        <f t="shared" si="3"/>
        <v>6629.506210602022</v>
      </c>
      <c r="O20" s="18">
        <f t="shared" si="5"/>
        <v>7457.12772645342</v>
      </c>
      <c r="P20" s="18">
        <f t="shared" si="6"/>
        <v>7457.12772645342</v>
      </c>
      <c r="Q20" s="18">
        <f t="shared" si="7"/>
        <v>9528.71780886218</v>
      </c>
      <c r="R20" s="18">
        <f t="shared" si="8"/>
        <v>9528.71780886218</v>
      </c>
      <c r="S20" s="18">
        <f t="shared" si="9"/>
        <v>10028.02262204656</v>
      </c>
      <c r="T20" s="18">
        <f t="shared" si="10"/>
        <v>10028.02262204656</v>
      </c>
      <c r="U20" s="42">
        <f t="shared" si="17"/>
        <v>7041.669241221361</v>
      </c>
      <c r="V20" s="42">
        <f t="shared" si="4"/>
        <v>7041.669241221361</v>
      </c>
      <c r="W20" s="42">
        <f t="shared" si="11"/>
        <v>7457.12772645342</v>
      </c>
      <c r="X20" s="42">
        <f t="shared" si="12"/>
        <v>7457.12772645342</v>
      </c>
      <c r="Y20" s="42">
        <f t="shared" si="13"/>
        <v>9528.71780886218</v>
      </c>
      <c r="Z20" s="42">
        <f t="shared" si="14"/>
        <v>9528.71780886218</v>
      </c>
      <c r="AA20" s="42">
        <f t="shared" si="15"/>
        <v>10028.02262204656</v>
      </c>
      <c r="AB20" s="42">
        <f t="shared" si="16"/>
        <v>10028.02262204656</v>
      </c>
    </row>
    <row r="21" spans="1:28" ht="18" customHeight="1">
      <c r="A21" s="53">
        <v>16</v>
      </c>
      <c r="B21" s="10" t="s">
        <v>18</v>
      </c>
      <c r="C21" s="8" t="s">
        <v>22</v>
      </c>
      <c r="D21" s="8">
        <v>1</v>
      </c>
      <c r="E21" s="18">
        <v>1004.4706379700034</v>
      </c>
      <c r="F21" s="18">
        <v>1004.4706379700034</v>
      </c>
      <c r="K21" s="18">
        <f t="shared" si="1"/>
        <v>1066.9195820032364</v>
      </c>
      <c r="L21" s="18">
        <f t="shared" si="2"/>
        <v>1066.9195820032364</v>
      </c>
      <c r="M21" s="18">
        <v>1004.47</v>
      </c>
      <c r="N21" s="18">
        <f t="shared" si="3"/>
        <v>1004.47</v>
      </c>
      <c r="O21" s="18">
        <f t="shared" si="5"/>
        <v>1129.8678373414273</v>
      </c>
      <c r="P21" s="18">
        <f t="shared" si="6"/>
        <v>1129.8678373414273</v>
      </c>
      <c r="Q21" s="18">
        <f t="shared" si="7"/>
        <v>1443.745122554876</v>
      </c>
      <c r="R21" s="18">
        <f t="shared" si="8"/>
        <v>1443.745122554876</v>
      </c>
      <c r="S21" s="18">
        <f t="shared" si="9"/>
        <v>1519.3973669767515</v>
      </c>
      <c r="T21" s="18">
        <f t="shared" si="10"/>
        <v>1519.3973669767515</v>
      </c>
      <c r="U21" s="42">
        <f t="shared" si="17"/>
        <v>1066.91890437</v>
      </c>
      <c r="V21" s="42">
        <f t="shared" si="4"/>
        <v>1066.91890437</v>
      </c>
      <c r="W21" s="42">
        <f t="shared" si="11"/>
        <v>1129.86711972783</v>
      </c>
      <c r="X21" s="42">
        <f t="shared" si="12"/>
        <v>1129.86711972783</v>
      </c>
      <c r="Y21" s="42">
        <f t="shared" si="13"/>
        <v>1443.7442055882211</v>
      </c>
      <c r="Z21" s="42">
        <f t="shared" si="14"/>
        <v>1443.7442055882211</v>
      </c>
      <c r="AA21" s="42">
        <f t="shared" si="15"/>
        <v>1519.396401961044</v>
      </c>
      <c r="AB21" s="42">
        <f t="shared" si="16"/>
        <v>1519.396401961044</v>
      </c>
    </row>
    <row r="22" spans="1:28" ht="17.25" customHeight="1">
      <c r="A22" s="53">
        <v>17</v>
      </c>
      <c r="B22" s="10" t="s">
        <v>199</v>
      </c>
      <c r="C22" s="8" t="s">
        <v>21</v>
      </c>
      <c r="D22" s="8">
        <v>3</v>
      </c>
      <c r="E22" s="18">
        <v>44.19670807068015</v>
      </c>
      <c r="F22" s="18">
        <v>132.59012421204045</v>
      </c>
      <c r="K22" s="18">
        <f t="shared" si="1"/>
        <v>46.944461608142404</v>
      </c>
      <c r="L22" s="18">
        <f t="shared" si="2"/>
        <v>140.8333848244272</v>
      </c>
      <c r="M22" s="18">
        <v>60.27</v>
      </c>
      <c r="N22" s="18">
        <f t="shared" si="3"/>
        <v>180.81</v>
      </c>
      <c r="O22" s="18">
        <f t="shared" si="5"/>
        <v>49.71418484302281</v>
      </c>
      <c r="P22" s="18">
        <f t="shared" si="6"/>
        <v>149.14255452906843</v>
      </c>
      <c r="Q22" s="18">
        <f t="shared" si="7"/>
        <v>63.52478539241454</v>
      </c>
      <c r="R22" s="18">
        <f t="shared" si="8"/>
        <v>190.57435617724363</v>
      </c>
      <c r="S22" s="18">
        <f t="shared" si="9"/>
        <v>66.85348414697707</v>
      </c>
      <c r="T22" s="18">
        <f t="shared" si="10"/>
        <v>200.56045244093121</v>
      </c>
      <c r="U22" s="42">
        <f t="shared" si="17"/>
        <v>64.01704617</v>
      </c>
      <c r="V22" s="42">
        <f t="shared" si="4"/>
        <v>192.05113851</v>
      </c>
      <c r="W22" s="42">
        <f t="shared" si="11"/>
        <v>67.79405189402999</v>
      </c>
      <c r="X22" s="42">
        <f t="shared" si="12"/>
        <v>203.38215568208997</v>
      </c>
      <c r="Y22" s="42">
        <f t="shared" si="13"/>
        <v>86.62723951019153</v>
      </c>
      <c r="Z22" s="42">
        <f t="shared" si="14"/>
        <v>259.8817185305746</v>
      </c>
      <c r="AA22" s="42">
        <f t="shared" si="15"/>
        <v>91.16650686052557</v>
      </c>
      <c r="AB22" s="42">
        <f t="shared" si="16"/>
        <v>273.4995205815767</v>
      </c>
    </row>
    <row r="23" spans="1:28" s="21" customFormat="1" ht="15" customHeight="1">
      <c r="A23" s="2"/>
      <c r="B23" s="16" t="s">
        <v>95</v>
      </c>
      <c r="D23" s="2"/>
      <c r="E23" s="23"/>
      <c r="F23" s="23">
        <f>SUM(F6:F22)</f>
        <v>37844.435756157836</v>
      </c>
      <c r="K23" s="23"/>
      <c r="L23" s="23">
        <f>SUM(L6:L22)</f>
        <v>40197.262171553935</v>
      </c>
      <c r="M23" s="23"/>
      <c r="N23" s="23">
        <f>SUM(N6:N22)</f>
        <v>38890.61812451203</v>
      </c>
      <c r="O23" s="23"/>
      <c r="P23" s="23">
        <f>SUM(P6:P22)</f>
        <v>42568.90063967562</v>
      </c>
      <c r="Q23" s="23"/>
      <c r="R23" s="23">
        <f>SUM(R6:R22)</f>
        <v>54394.54123737751</v>
      </c>
      <c r="S23" s="23"/>
      <c r="T23" s="23">
        <f>SUM(T6:T22)</f>
        <v>57244.81519821607</v>
      </c>
      <c r="U23" s="23"/>
      <c r="V23" s="23">
        <f>SUM(V6:V22)</f>
        <v>41308.48674393108</v>
      </c>
      <c r="W23" s="37"/>
      <c r="X23" s="23">
        <f>SUM(X6:X22)</f>
        <v>43745.687461823</v>
      </c>
      <c r="Y23" s="37"/>
      <c r="Z23" s="23">
        <f>SUM(Z6:Z22)</f>
        <v>55898.23943871743</v>
      </c>
      <c r="AA23" s="37"/>
      <c r="AB23" s="50">
        <f>SUM(AB6:AB22)</f>
        <v>58827.307185306214</v>
      </c>
    </row>
    <row r="24" spans="1:28" ht="12.75">
      <c r="A24" s="4"/>
      <c r="B24" s="4"/>
      <c r="C24" s="4"/>
      <c r="D24" s="4"/>
      <c r="E24" s="4"/>
      <c r="F24" s="4"/>
      <c r="K24" s="4"/>
      <c r="L24" s="4"/>
      <c r="M24" s="41"/>
      <c r="N24" s="41"/>
      <c r="O24" s="41"/>
      <c r="P24" s="41"/>
      <c r="Q24" s="41"/>
      <c r="R24" s="41"/>
      <c r="S24" s="41"/>
      <c r="T24" s="41"/>
      <c r="U24" s="41"/>
      <c r="V24" s="41"/>
      <c r="W24" s="4"/>
      <c r="X24" s="4"/>
      <c r="Y24" s="4"/>
      <c r="Z24" s="4"/>
      <c r="AA24" s="4"/>
      <c r="AB24" s="4"/>
    </row>
    <row r="25" spans="1:28" s="189" customFormat="1" ht="18" customHeight="1">
      <c r="A25" s="32"/>
      <c r="B25" s="266" t="s">
        <v>112</v>
      </c>
      <c r="C25" s="47" t="s">
        <v>20</v>
      </c>
      <c r="D25" s="47">
        <v>1</v>
      </c>
      <c r="E25" s="265">
        <v>7232.188593384025</v>
      </c>
      <c r="F25" s="50">
        <v>38447.11813893985</v>
      </c>
      <c r="K25" s="265">
        <f>E25*1.062171</f>
        <v>7681.820990423303</v>
      </c>
      <c r="L25" s="50">
        <f>F25*1.062171</f>
        <v>40837.41392075588</v>
      </c>
      <c r="M25" s="265">
        <v>7232.188593384025</v>
      </c>
      <c r="N25" s="50">
        <f>N23-M20+M25</f>
        <v>39493.300507294036</v>
      </c>
      <c r="O25" s="265">
        <f aca="true" t="shared" si="18" ref="O25:P27">K25*1.059</f>
        <v>8135.0484288582775</v>
      </c>
      <c r="P25" s="20">
        <f>L25*1.059</f>
        <v>43246.82134208047</v>
      </c>
      <c r="Q25" s="265">
        <f aca="true" t="shared" si="19" ref="Q25:R27">O25*1.2778</f>
        <v>10394.964882395107</v>
      </c>
      <c r="R25" s="20">
        <f t="shared" si="19"/>
        <v>55260.78831091042</v>
      </c>
      <c r="S25" s="265">
        <f aca="true" t="shared" si="20" ref="S25:T27">Q25*1.0524</f>
        <v>10939.66104223261</v>
      </c>
      <c r="T25" s="18">
        <f t="shared" si="20"/>
        <v>58156.45361840213</v>
      </c>
      <c r="U25" s="109">
        <f>M25*1.062171</f>
        <v>7681.820990423303</v>
      </c>
      <c r="V25" s="50">
        <f>V23-U20+U25</f>
        <v>41948.63849313302</v>
      </c>
      <c r="W25" s="109">
        <f>U25*1.059</f>
        <v>8135.0484288582775</v>
      </c>
      <c r="X25" s="50">
        <f>X23-W20+W25</f>
        <v>44423.60816422786</v>
      </c>
      <c r="Y25" s="109">
        <f>W25*1.2778</f>
        <v>10394.964882395107</v>
      </c>
      <c r="Z25" s="50">
        <f>Z23-Y20+Y25</f>
        <v>56764.486512250354</v>
      </c>
      <c r="AA25" s="109">
        <f aca="true" t="shared" si="21" ref="AA25:AB27">Y25*1.0524</f>
        <v>10939.66104223261</v>
      </c>
      <c r="AB25" s="42">
        <f t="shared" si="21"/>
        <v>59738.94560549227</v>
      </c>
    </row>
    <row r="26" spans="1:28" s="189" customFormat="1" ht="18" customHeight="1">
      <c r="A26" s="32"/>
      <c r="B26" s="266" t="s">
        <v>113</v>
      </c>
      <c r="C26" s="47" t="s">
        <v>20</v>
      </c>
      <c r="D26" s="270">
        <v>1</v>
      </c>
      <c r="E26" s="227">
        <v>7834.870976166027</v>
      </c>
      <c r="F26" s="111">
        <v>39049.800521721794</v>
      </c>
      <c r="K26" s="227">
        <f>E26*1.062171</f>
        <v>8321.972739625244</v>
      </c>
      <c r="L26" s="111">
        <f>F26*1.062171</f>
        <v>41477.56566995776</v>
      </c>
      <c r="M26" s="227">
        <v>7834.870976166027</v>
      </c>
      <c r="N26" s="111">
        <f>N23-M20+M26</f>
        <v>40095.98289007603</v>
      </c>
      <c r="O26" s="265">
        <f t="shared" si="18"/>
        <v>8812.969131263133</v>
      </c>
      <c r="P26" s="20">
        <f t="shared" si="18"/>
        <v>43924.74204448526</v>
      </c>
      <c r="Q26" s="265">
        <f t="shared" si="19"/>
        <v>11261.211955928033</v>
      </c>
      <c r="R26" s="20">
        <f t="shared" si="19"/>
        <v>56127.03538444327</v>
      </c>
      <c r="S26" s="265">
        <f t="shared" si="20"/>
        <v>11851.299462418661</v>
      </c>
      <c r="T26" s="18">
        <f t="shared" si="20"/>
        <v>59068.092038588096</v>
      </c>
      <c r="U26" s="109">
        <f>M26*1.062171</f>
        <v>8321.972739625244</v>
      </c>
      <c r="V26" s="50">
        <f>V23-U20+U26</f>
        <v>42588.79024233496</v>
      </c>
      <c r="W26" s="109">
        <f>U26*1.059</f>
        <v>8812.969131263133</v>
      </c>
      <c r="X26" s="50">
        <f>X23-W20+W26</f>
        <v>45101.52886663271</v>
      </c>
      <c r="Y26" s="109">
        <f>W26*1.2778</f>
        <v>11261.211955928033</v>
      </c>
      <c r="Z26" s="50">
        <f>Z23-Y20+Y26</f>
        <v>57630.73358578328</v>
      </c>
      <c r="AA26" s="109">
        <f t="shared" si="21"/>
        <v>11851.299462418661</v>
      </c>
      <c r="AB26" s="42">
        <f t="shared" si="21"/>
        <v>60650.58402567833</v>
      </c>
    </row>
    <row r="27" spans="1:28" s="189" customFormat="1" ht="18" customHeight="1">
      <c r="A27" s="32"/>
      <c r="B27" s="266" t="s">
        <v>421</v>
      </c>
      <c r="C27" s="47" t="s">
        <v>20</v>
      </c>
      <c r="D27" s="47">
        <v>1</v>
      </c>
      <c r="E27" s="265">
        <v>9040.24</v>
      </c>
      <c r="F27" s="50">
        <f>F23-E20+E27</f>
        <v>40255.169545555815</v>
      </c>
      <c r="G27" s="32"/>
      <c r="H27" s="32"/>
      <c r="I27" s="32"/>
      <c r="J27" s="32"/>
      <c r="K27" s="265">
        <f>E27*1.062171</f>
        <v>9602.28076104</v>
      </c>
      <c r="L27" s="50">
        <f>L23-K20+K27</f>
        <v>42757.87369137257</v>
      </c>
      <c r="M27" s="265">
        <v>9040.24</v>
      </c>
      <c r="N27" s="50">
        <f>N23-M20+M27</f>
        <v>41301.35191391001</v>
      </c>
      <c r="O27" s="265">
        <f t="shared" si="18"/>
        <v>10168.81532594136</v>
      </c>
      <c r="P27" s="20">
        <f t="shared" si="18"/>
        <v>45280.58823916355</v>
      </c>
      <c r="Q27" s="265">
        <f t="shared" si="19"/>
        <v>12993.71222348787</v>
      </c>
      <c r="R27" s="20">
        <f t="shared" si="19"/>
        <v>57859.53565200319</v>
      </c>
      <c r="S27" s="20">
        <f t="shared" si="20"/>
        <v>13674.582743998633</v>
      </c>
      <c r="T27" s="20">
        <f t="shared" si="20"/>
        <v>60891.37532016816</v>
      </c>
      <c r="U27" s="50">
        <f>M27*1.062171</f>
        <v>9602.28076104</v>
      </c>
      <c r="V27" s="50">
        <f>V23-U20+U27</f>
        <v>43869.098263749715</v>
      </c>
      <c r="W27" s="50">
        <f>U27*1.059</f>
        <v>10168.81532594136</v>
      </c>
      <c r="X27" s="50">
        <f>X23-W20+W27</f>
        <v>46457.37506131094</v>
      </c>
      <c r="Y27" s="50">
        <f>W27*1.2778</f>
        <v>12993.71222348787</v>
      </c>
      <c r="Z27" s="50">
        <f>Z23-Y20+Y27</f>
        <v>59363.23385334312</v>
      </c>
      <c r="AA27" s="50">
        <f t="shared" si="21"/>
        <v>13674.582743998633</v>
      </c>
      <c r="AB27" s="50">
        <f t="shared" si="21"/>
        <v>62473.8673072583</v>
      </c>
    </row>
    <row r="28" spans="2:10" ht="12.75" customHeight="1">
      <c r="B28" s="6"/>
      <c r="C28" s="6"/>
      <c r="D28" s="6"/>
      <c r="E28" s="6"/>
      <c r="F28" s="6"/>
      <c r="G28" s="6"/>
      <c r="H28" s="6"/>
      <c r="I28" s="6"/>
      <c r="J28" s="6"/>
    </row>
    <row r="29" spans="1:28" ht="42" customHeight="1">
      <c r="A29" s="359" t="s">
        <v>422</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row>
    <row r="30" spans="6:12" ht="12.75">
      <c r="F30" s="31"/>
      <c r="L30" s="31"/>
    </row>
    <row r="31" ht="12.75">
      <c r="K31" s="31"/>
    </row>
    <row r="32" ht="12.75">
      <c r="K32" s="31"/>
    </row>
  </sheetData>
  <sheetProtection/>
  <mergeCells count="36">
    <mergeCell ref="A29:AB29"/>
    <mergeCell ref="A1:AB1"/>
    <mergeCell ref="A2:AB2"/>
    <mergeCell ref="K3:T3"/>
    <mergeCell ref="U3:AB3"/>
    <mergeCell ref="S6:S8"/>
    <mergeCell ref="T6:T8"/>
    <mergeCell ref="AA6:AA8"/>
    <mergeCell ref="A3:A5"/>
    <mergeCell ref="D3:D5"/>
    <mergeCell ref="AB6:AB8"/>
    <mergeCell ref="E3:F3"/>
    <mergeCell ref="U6:U8"/>
    <mergeCell ref="V6:V8"/>
    <mergeCell ref="O6:O8"/>
    <mergeCell ref="P6:P8"/>
    <mergeCell ref="M6:M8"/>
    <mergeCell ref="Q4:R4"/>
    <mergeCell ref="Q6:Q8"/>
    <mergeCell ref="R6:R8"/>
    <mergeCell ref="K4:L4"/>
    <mergeCell ref="B3:B5"/>
    <mergeCell ref="N6:N8"/>
    <mergeCell ref="E4:F4"/>
    <mergeCell ref="M4:N4"/>
    <mergeCell ref="C3:C5"/>
    <mergeCell ref="Y6:Y8"/>
    <mergeCell ref="Z6:Z8"/>
    <mergeCell ref="W6:W8"/>
    <mergeCell ref="X6:X8"/>
    <mergeCell ref="S4:AB4"/>
    <mergeCell ref="E6:E8"/>
    <mergeCell ref="F6:F8"/>
    <mergeCell ref="K6:K8"/>
    <mergeCell ref="L6:L8"/>
    <mergeCell ref="O4:P4"/>
  </mergeCells>
  <printOptions/>
  <pageMargins left="0.6299212598425197" right="0.15748031496062992" top="0.3937007874015748" bottom="0.2362204724409449" header="0.15748031496062992" footer="0.15748031496062992"/>
  <pageSetup horizontalDpi="600" verticalDpi="600" orientation="landscape" paperSize="9" r:id="rId2"/>
  <ignoredErrors>
    <ignoredError sqref="U25:U27" formula="1"/>
  </ignoredErrors>
  <drawing r:id="rId1"/>
</worksheet>
</file>

<file path=xl/worksheets/sheet23.xml><?xml version="1.0" encoding="utf-8"?>
<worksheet xmlns="http://schemas.openxmlformats.org/spreadsheetml/2006/main" xmlns:r="http://schemas.openxmlformats.org/officeDocument/2006/relationships">
  <sheetPr>
    <tabColor rgb="FF00FF00"/>
  </sheetPr>
  <dimension ref="A1:AB21"/>
  <sheetViews>
    <sheetView zoomScalePageLayoutView="0" workbookViewId="0" topLeftCell="A1">
      <pane xSplit="2" ySplit="6" topLeftCell="C13" activePane="bottomRight" state="frozen"/>
      <selection pane="topLeft" activeCell="A1" sqref="A1"/>
      <selection pane="topRight" activeCell="C1" sqref="C1"/>
      <selection pane="bottomLeft" activeCell="A9" sqref="A9"/>
      <selection pane="bottomRight" activeCell="AD12" sqref="AD12"/>
    </sheetView>
  </sheetViews>
  <sheetFormatPr defaultColWidth="9.140625" defaultRowHeight="12.75"/>
  <cols>
    <col min="1" max="1" width="8.00390625" style="0" customWidth="1"/>
    <col min="2" max="2" width="40.8515625" style="0" customWidth="1"/>
    <col min="3" max="3" width="8.421875" style="0" customWidth="1"/>
    <col min="4" max="4" width="8.57421875" style="0" customWidth="1"/>
    <col min="5" max="5" width="7.7109375" style="0" hidden="1" customWidth="1"/>
    <col min="6" max="6" width="9.00390625" style="0" hidden="1" customWidth="1"/>
    <col min="7" max="10" width="9.140625" style="0" hidden="1" customWidth="1"/>
    <col min="11" max="16" width="10.00390625" style="0" hidden="1" customWidth="1"/>
    <col min="17" max="17" width="9.7109375" style="0" hidden="1" customWidth="1"/>
    <col min="18" max="18" width="11.7109375" style="0" hidden="1" customWidth="1"/>
    <col min="19" max="19" width="17.421875" style="0" customWidth="1"/>
    <col min="20" max="20" width="16.28125" style="0" customWidth="1"/>
    <col min="21" max="22" width="10.00390625" style="0" hidden="1" customWidth="1"/>
    <col min="23" max="23" width="9.28125" style="0" hidden="1" customWidth="1"/>
    <col min="24" max="24" width="10.8515625" style="0" hidden="1" customWidth="1"/>
    <col min="25" max="25" width="11.28125" style="0" hidden="1" customWidth="1"/>
    <col min="26" max="26" width="12.8515625" style="0" hidden="1" customWidth="1"/>
    <col min="27" max="28" width="17.00390625" style="0" customWidth="1"/>
  </cols>
  <sheetData>
    <row r="1" spans="1:28" ht="16.5" customHeight="1">
      <c r="A1" s="356" t="s">
        <v>209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row>
    <row r="2" spans="1:28" ht="10.5" customHeight="1">
      <c r="A2" s="148"/>
      <c r="B2" s="148"/>
      <c r="C2" s="148"/>
      <c r="D2" s="148"/>
      <c r="E2" s="148"/>
      <c r="F2" s="148"/>
      <c r="G2" s="148"/>
      <c r="H2" s="148"/>
      <c r="I2" s="148"/>
      <c r="J2" s="148"/>
      <c r="K2" s="148"/>
      <c r="L2" s="148"/>
      <c r="M2" s="7"/>
      <c r="N2" s="7"/>
      <c r="O2" s="7"/>
      <c r="P2" s="7"/>
      <c r="Q2" s="7"/>
      <c r="R2" s="7"/>
      <c r="S2" s="7"/>
      <c r="T2" s="7"/>
      <c r="U2" s="7"/>
      <c r="V2" s="7"/>
      <c r="W2" s="7"/>
      <c r="X2" s="7"/>
      <c r="Y2" s="7"/>
      <c r="Z2" s="7"/>
      <c r="AA2" s="7"/>
      <c r="AB2" s="7"/>
    </row>
    <row r="3" spans="1:28" ht="27.75" customHeight="1">
      <c r="A3" s="356" t="s">
        <v>497</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row>
    <row r="4" spans="1:28" ht="25.5" customHeight="1">
      <c r="A4" s="364" t="s">
        <v>0</v>
      </c>
      <c r="B4" s="364" t="s">
        <v>1</v>
      </c>
      <c r="C4" s="364" t="s">
        <v>2</v>
      </c>
      <c r="D4" s="364" t="s">
        <v>73</v>
      </c>
      <c r="E4" s="364" t="s">
        <v>419</v>
      </c>
      <c r="F4" s="364"/>
      <c r="G4" s="14"/>
      <c r="H4" s="14"/>
      <c r="I4" s="14"/>
      <c r="J4" s="14"/>
      <c r="K4" s="364" t="s">
        <v>419</v>
      </c>
      <c r="L4" s="364"/>
      <c r="M4" s="364"/>
      <c r="N4" s="364"/>
      <c r="O4" s="364"/>
      <c r="P4" s="364"/>
      <c r="Q4" s="364"/>
      <c r="R4" s="364"/>
      <c r="S4" s="364"/>
      <c r="T4" s="364"/>
      <c r="U4" s="364" t="s">
        <v>420</v>
      </c>
      <c r="V4" s="364"/>
      <c r="W4" s="364"/>
      <c r="X4" s="364"/>
      <c r="Y4" s="364"/>
      <c r="Z4" s="364"/>
      <c r="AA4" s="364"/>
      <c r="AB4" s="364"/>
    </row>
    <row r="5" spans="1:28" ht="30.75" customHeight="1">
      <c r="A5" s="364"/>
      <c r="B5" s="364"/>
      <c r="C5" s="364"/>
      <c r="D5" s="364"/>
      <c r="E5" s="364" t="s">
        <v>371</v>
      </c>
      <c r="F5" s="364"/>
      <c r="G5" s="4"/>
      <c r="H5" s="4"/>
      <c r="I5" s="4"/>
      <c r="J5" s="4"/>
      <c r="K5" s="364" t="s">
        <v>390</v>
      </c>
      <c r="L5" s="364"/>
      <c r="M5" s="364" t="s">
        <v>375</v>
      </c>
      <c r="N5" s="364"/>
      <c r="O5" s="364" t="s">
        <v>450</v>
      </c>
      <c r="P5" s="364"/>
      <c r="Q5" s="364" t="s">
        <v>469</v>
      </c>
      <c r="R5" s="364"/>
      <c r="S5" s="353" t="s">
        <v>470</v>
      </c>
      <c r="T5" s="354"/>
      <c r="U5" s="354"/>
      <c r="V5" s="354"/>
      <c r="W5" s="354"/>
      <c r="X5" s="354"/>
      <c r="Y5" s="354"/>
      <c r="Z5" s="354"/>
      <c r="AA5" s="354"/>
      <c r="AB5" s="355"/>
    </row>
    <row r="6" spans="1:28" ht="14.25" customHeight="1">
      <c r="A6" s="364"/>
      <c r="B6" s="364"/>
      <c r="C6" s="364"/>
      <c r="D6" s="364"/>
      <c r="E6" s="1" t="s">
        <v>77</v>
      </c>
      <c r="F6" s="1" t="s">
        <v>81</v>
      </c>
      <c r="G6" s="4"/>
      <c r="H6" s="4"/>
      <c r="I6" s="4"/>
      <c r="J6" s="4"/>
      <c r="K6" s="1" t="s">
        <v>77</v>
      </c>
      <c r="L6" s="1" t="s">
        <v>81</v>
      </c>
      <c r="M6" s="1" t="s">
        <v>77</v>
      </c>
      <c r="N6" s="1" t="s">
        <v>81</v>
      </c>
      <c r="O6" s="1" t="s">
        <v>77</v>
      </c>
      <c r="P6" s="1" t="s">
        <v>81</v>
      </c>
      <c r="Q6" s="1" t="s">
        <v>77</v>
      </c>
      <c r="R6" s="1" t="s">
        <v>81</v>
      </c>
      <c r="S6" s="1" t="s">
        <v>77</v>
      </c>
      <c r="T6" s="1" t="s">
        <v>81</v>
      </c>
      <c r="U6" s="1" t="s">
        <v>77</v>
      </c>
      <c r="V6" s="1" t="s">
        <v>81</v>
      </c>
      <c r="W6" s="1" t="s">
        <v>77</v>
      </c>
      <c r="X6" s="1" t="s">
        <v>81</v>
      </c>
      <c r="Y6" s="1" t="s">
        <v>77</v>
      </c>
      <c r="Z6" s="1" t="s">
        <v>81</v>
      </c>
      <c r="AA6" s="1" t="s">
        <v>77</v>
      </c>
      <c r="AB6" s="1" t="s">
        <v>81</v>
      </c>
    </row>
    <row r="7" spans="1:28" ht="21.75" customHeight="1">
      <c r="A7" s="151">
        <v>1</v>
      </c>
      <c r="B7" s="152" t="s">
        <v>8</v>
      </c>
      <c r="C7" s="153" t="s">
        <v>21</v>
      </c>
      <c r="D7" s="153">
        <v>2</v>
      </c>
      <c r="E7" s="257">
        <v>241.0729531128008</v>
      </c>
      <c r="F7" s="257">
        <v>482.1459062256016</v>
      </c>
      <c r="K7" s="257">
        <f aca="true" t="shared" si="0" ref="K7:K16">E7*1.062171</f>
        <v>256.06069968077674</v>
      </c>
      <c r="L7" s="257">
        <f aca="true" t="shared" si="1" ref="L7:L16">K7*D7</f>
        <v>512.1213993615535</v>
      </c>
      <c r="M7" s="257">
        <v>265</v>
      </c>
      <c r="N7" s="257">
        <f aca="true" t="shared" si="2" ref="N7:N16">D7*M7</f>
        <v>530</v>
      </c>
      <c r="O7" s="257">
        <f>K7*1.059</f>
        <v>271.16828096194257</v>
      </c>
      <c r="P7" s="257">
        <f>O7*D7</f>
        <v>542.3365619238851</v>
      </c>
      <c r="Q7" s="257">
        <f>O7*1.2778</f>
        <v>346.49882941317026</v>
      </c>
      <c r="R7" s="257">
        <f>Q7*D7</f>
        <v>692.9976588263405</v>
      </c>
      <c r="S7" s="257">
        <f>Q7*1.0524</f>
        <v>364.6553680744204</v>
      </c>
      <c r="T7" s="257">
        <f>S7*D7</f>
        <v>729.3107361488408</v>
      </c>
      <c r="U7" s="257">
        <f aca="true" t="shared" si="3" ref="U7:U16">M7*1.062171</f>
        <v>281.47531499999997</v>
      </c>
      <c r="V7" s="257">
        <f aca="true" t="shared" si="4" ref="V7:V16">D7*U7</f>
        <v>562.9506299999999</v>
      </c>
      <c r="W7" s="257">
        <f>U7*1.059</f>
        <v>298.08235858499995</v>
      </c>
      <c r="X7" s="257">
        <f>W7*D7</f>
        <v>596.1647171699999</v>
      </c>
      <c r="Y7" s="257">
        <f>W7*1.2778</f>
        <v>380.889637799913</v>
      </c>
      <c r="Z7" s="257">
        <f>Y7*D7</f>
        <v>761.779275599826</v>
      </c>
      <c r="AA7" s="290">
        <f>Y7*1.0524</f>
        <v>400.8482548206284</v>
      </c>
      <c r="AB7" s="290">
        <f>AA7*D7</f>
        <v>801.6965096412569</v>
      </c>
    </row>
    <row r="8" spans="1:28" ht="23.25" customHeight="1">
      <c r="A8" s="53">
        <f aca="true" t="shared" si="5" ref="A8:A16">A7+1</f>
        <v>2</v>
      </c>
      <c r="B8" s="10" t="s">
        <v>9</v>
      </c>
      <c r="C8" s="8" t="s">
        <v>21</v>
      </c>
      <c r="D8" s="8">
        <v>6</v>
      </c>
      <c r="E8" s="18">
        <v>200.89412759400068</v>
      </c>
      <c r="F8" s="18">
        <v>1205.364765564004</v>
      </c>
      <c r="K8" s="18">
        <f t="shared" si="0"/>
        <v>213.38391640064728</v>
      </c>
      <c r="L8" s="18">
        <f t="shared" si="1"/>
        <v>1280.3034984038836</v>
      </c>
      <c r="M8" s="18">
        <v>200.89</v>
      </c>
      <c r="N8" s="18">
        <f t="shared" si="2"/>
        <v>1205.34</v>
      </c>
      <c r="O8" s="18">
        <f aca="true" t="shared" si="6" ref="O8:O16">K8*1.059</f>
        <v>225.97356746828547</v>
      </c>
      <c r="P8" s="18">
        <f aca="true" t="shared" si="7" ref="P8:P16">O8*D8</f>
        <v>1355.841404809713</v>
      </c>
      <c r="Q8" s="18">
        <f aca="true" t="shared" si="8" ref="Q8:Q16">O8*1.2778</f>
        <v>288.7490245109752</v>
      </c>
      <c r="R8" s="18">
        <f aca="true" t="shared" si="9" ref="R8:R16">Q8*D8</f>
        <v>1732.494147065851</v>
      </c>
      <c r="S8" s="18">
        <f aca="true" t="shared" si="10" ref="S8:S16">Q8*1.0524</f>
        <v>303.87947339535026</v>
      </c>
      <c r="T8" s="18">
        <f aca="true" t="shared" si="11" ref="T8:T16">S8*D8</f>
        <v>1823.2768403721016</v>
      </c>
      <c r="U8" s="18">
        <f t="shared" si="3"/>
        <v>213.37953219</v>
      </c>
      <c r="V8" s="18">
        <f t="shared" si="4"/>
        <v>1280.27719314</v>
      </c>
      <c r="W8" s="18">
        <f aca="true" t="shared" si="12" ref="W8:W16">U8*1.059</f>
        <v>225.96892458921</v>
      </c>
      <c r="X8" s="18">
        <f aca="true" t="shared" si="13" ref="X8:X16">W8*D8</f>
        <v>1355.8135475352599</v>
      </c>
      <c r="Y8" s="18">
        <f aca="true" t="shared" si="14" ref="Y8:Y16">W8*1.2778</f>
        <v>288.7430918400925</v>
      </c>
      <c r="Z8" s="18">
        <f aca="true" t="shared" si="15" ref="Z8:Z16">Y8*D8</f>
        <v>1732.458551040555</v>
      </c>
      <c r="AA8" s="42">
        <f aca="true" t="shared" si="16" ref="AA8:AA16">Y8*1.0524</f>
        <v>303.87322985251336</v>
      </c>
      <c r="AB8" s="42">
        <f aca="true" t="shared" si="17" ref="AB8:AB16">AA8*D8</f>
        <v>1823.2393791150803</v>
      </c>
    </row>
    <row r="9" spans="1:28" ht="22.5" customHeight="1">
      <c r="A9" s="53">
        <f t="shared" si="5"/>
        <v>3</v>
      </c>
      <c r="B9" s="10" t="s">
        <v>23</v>
      </c>
      <c r="C9" s="8" t="s">
        <v>27</v>
      </c>
      <c r="D9" s="8">
        <v>1</v>
      </c>
      <c r="E9" s="18">
        <v>140.6258893158005</v>
      </c>
      <c r="F9" s="18">
        <v>140.6258893158005</v>
      </c>
      <c r="K9" s="18">
        <f t="shared" si="0"/>
        <v>149.3687414804531</v>
      </c>
      <c r="L9" s="18">
        <f t="shared" si="1"/>
        <v>149.3687414804531</v>
      </c>
      <c r="M9" s="18">
        <v>140.63</v>
      </c>
      <c r="N9" s="18">
        <f t="shared" si="2"/>
        <v>140.63</v>
      </c>
      <c r="O9" s="18">
        <f t="shared" si="6"/>
        <v>158.18149722779984</v>
      </c>
      <c r="P9" s="18">
        <f t="shared" si="7"/>
        <v>158.18149722779984</v>
      </c>
      <c r="Q9" s="18">
        <f t="shared" si="8"/>
        <v>202.12431715768264</v>
      </c>
      <c r="R9" s="18">
        <f t="shared" si="9"/>
        <v>202.12431715768264</v>
      </c>
      <c r="S9" s="18">
        <f t="shared" si="10"/>
        <v>212.71563137674522</v>
      </c>
      <c r="T9" s="18">
        <f t="shared" si="11"/>
        <v>212.71563137674522</v>
      </c>
      <c r="U9" s="18">
        <f t="shared" si="3"/>
        <v>149.37310773</v>
      </c>
      <c r="V9" s="18">
        <f t="shared" si="4"/>
        <v>149.37310773</v>
      </c>
      <c r="W9" s="18">
        <f t="shared" si="12"/>
        <v>158.18612108607</v>
      </c>
      <c r="X9" s="18">
        <f t="shared" si="13"/>
        <v>158.18612108607</v>
      </c>
      <c r="Y9" s="18">
        <f t="shared" si="14"/>
        <v>202.13022552378024</v>
      </c>
      <c r="Z9" s="18">
        <f t="shared" si="15"/>
        <v>202.13022552378024</v>
      </c>
      <c r="AA9" s="42">
        <f t="shared" si="16"/>
        <v>212.72184934122632</v>
      </c>
      <c r="AB9" s="42">
        <f t="shared" si="17"/>
        <v>212.72184934122632</v>
      </c>
    </row>
    <row r="10" spans="1:28" ht="33" customHeight="1">
      <c r="A10" s="53">
        <f t="shared" si="5"/>
        <v>4</v>
      </c>
      <c r="B10" s="10" t="s">
        <v>103</v>
      </c>
      <c r="C10" s="8" t="s">
        <v>21</v>
      </c>
      <c r="D10" s="8">
        <v>2</v>
      </c>
      <c r="E10" s="18">
        <v>301.341191391001</v>
      </c>
      <c r="F10" s="18">
        <v>602.682382782002</v>
      </c>
      <c r="K10" s="18">
        <f t="shared" si="0"/>
        <v>320.07587460097096</v>
      </c>
      <c r="L10" s="18">
        <f t="shared" si="1"/>
        <v>640.1517492019419</v>
      </c>
      <c r="M10" s="18">
        <v>361</v>
      </c>
      <c r="N10" s="18">
        <f t="shared" si="2"/>
        <v>722</v>
      </c>
      <c r="O10" s="18">
        <f t="shared" si="6"/>
        <v>338.9603512024282</v>
      </c>
      <c r="P10" s="18">
        <f t="shared" si="7"/>
        <v>677.9207024048565</v>
      </c>
      <c r="Q10" s="18">
        <f t="shared" si="8"/>
        <v>433.1235367664628</v>
      </c>
      <c r="R10" s="18">
        <f t="shared" si="9"/>
        <v>866.2470735329256</v>
      </c>
      <c r="S10" s="18">
        <f t="shared" si="10"/>
        <v>455.81921009302545</v>
      </c>
      <c r="T10" s="18">
        <f t="shared" si="11"/>
        <v>911.6384201860509</v>
      </c>
      <c r="U10" s="18">
        <f t="shared" si="3"/>
        <v>383.443731</v>
      </c>
      <c r="V10" s="18">
        <f t="shared" si="4"/>
        <v>766.887462</v>
      </c>
      <c r="W10" s="18">
        <f t="shared" si="12"/>
        <v>406.066911129</v>
      </c>
      <c r="X10" s="18">
        <f t="shared" si="13"/>
        <v>812.133822258</v>
      </c>
      <c r="Y10" s="18">
        <f t="shared" si="14"/>
        <v>518.8722990406362</v>
      </c>
      <c r="Z10" s="18">
        <f t="shared" si="15"/>
        <v>1037.7445980812724</v>
      </c>
      <c r="AA10" s="42">
        <f t="shared" si="16"/>
        <v>546.0612075103655</v>
      </c>
      <c r="AB10" s="42">
        <f t="shared" si="17"/>
        <v>1092.122415020731</v>
      </c>
    </row>
    <row r="11" spans="1:28" ht="30" customHeight="1">
      <c r="A11" s="53">
        <f t="shared" si="5"/>
        <v>5</v>
      </c>
      <c r="B11" s="10" t="s">
        <v>114</v>
      </c>
      <c r="C11" s="8" t="s">
        <v>21</v>
      </c>
      <c r="D11" s="8">
        <v>1</v>
      </c>
      <c r="E11" s="18">
        <v>301.341191391001</v>
      </c>
      <c r="F11" s="18">
        <v>301.341191391001</v>
      </c>
      <c r="K11" s="18">
        <f t="shared" si="0"/>
        <v>320.07587460097096</v>
      </c>
      <c r="L11" s="18">
        <f t="shared" si="1"/>
        <v>320.07587460097096</v>
      </c>
      <c r="M11" s="18">
        <v>301.34</v>
      </c>
      <c r="N11" s="18">
        <f t="shared" si="2"/>
        <v>301.34</v>
      </c>
      <c r="O11" s="18">
        <f t="shared" si="6"/>
        <v>338.9603512024282</v>
      </c>
      <c r="P11" s="18">
        <f t="shared" si="7"/>
        <v>338.9603512024282</v>
      </c>
      <c r="Q11" s="18">
        <f t="shared" si="8"/>
        <v>433.1235367664628</v>
      </c>
      <c r="R11" s="18">
        <f t="shared" si="9"/>
        <v>433.1235367664628</v>
      </c>
      <c r="S11" s="18">
        <f t="shared" si="10"/>
        <v>455.81921009302545</v>
      </c>
      <c r="T11" s="18">
        <f t="shared" si="11"/>
        <v>455.81921009302545</v>
      </c>
      <c r="U11" s="18">
        <f t="shared" si="3"/>
        <v>320.07460913999995</v>
      </c>
      <c r="V11" s="18">
        <f t="shared" si="4"/>
        <v>320.07460913999995</v>
      </c>
      <c r="W11" s="18">
        <f t="shared" si="12"/>
        <v>338.95901107925994</v>
      </c>
      <c r="X11" s="18">
        <f t="shared" si="13"/>
        <v>338.95901107925994</v>
      </c>
      <c r="Y11" s="18">
        <f t="shared" si="14"/>
        <v>433.12182435707837</v>
      </c>
      <c r="Z11" s="18">
        <f t="shared" si="15"/>
        <v>433.12182435707837</v>
      </c>
      <c r="AA11" s="42">
        <f t="shared" si="16"/>
        <v>455.81740795338925</v>
      </c>
      <c r="AB11" s="42">
        <f t="shared" si="17"/>
        <v>455.81740795338925</v>
      </c>
    </row>
    <row r="12" spans="1:28" ht="30" customHeight="1">
      <c r="A12" s="53">
        <f t="shared" si="5"/>
        <v>6</v>
      </c>
      <c r="B12" s="10" t="s">
        <v>221</v>
      </c>
      <c r="C12" s="8" t="s">
        <v>21</v>
      </c>
      <c r="D12" s="8">
        <v>2</v>
      </c>
      <c r="E12" s="18">
        <v>803.5765103760027</v>
      </c>
      <c r="F12" s="18">
        <v>1607.1530207520054</v>
      </c>
      <c r="K12" s="18">
        <f t="shared" si="0"/>
        <v>853.5356656025891</v>
      </c>
      <c r="L12" s="18">
        <f t="shared" si="1"/>
        <v>1707.0713312051782</v>
      </c>
      <c r="M12" s="18">
        <v>984</v>
      </c>
      <c r="N12" s="18">
        <f t="shared" si="2"/>
        <v>1968</v>
      </c>
      <c r="O12" s="18">
        <f t="shared" si="6"/>
        <v>903.8942698731419</v>
      </c>
      <c r="P12" s="18">
        <f t="shared" si="7"/>
        <v>1807.7885397462837</v>
      </c>
      <c r="Q12" s="18">
        <f t="shared" si="8"/>
        <v>1154.9960980439007</v>
      </c>
      <c r="R12" s="18">
        <f t="shared" si="9"/>
        <v>2309.9921960878014</v>
      </c>
      <c r="S12" s="18">
        <f t="shared" si="10"/>
        <v>1215.517893581401</v>
      </c>
      <c r="T12" s="18">
        <f t="shared" si="11"/>
        <v>2431.035787162802</v>
      </c>
      <c r="U12" s="18">
        <f t="shared" si="3"/>
        <v>1045.176264</v>
      </c>
      <c r="V12" s="18">
        <f t="shared" si="4"/>
        <v>2090.352528</v>
      </c>
      <c r="W12" s="18">
        <f t="shared" si="12"/>
        <v>1106.841663576</v>
      </c>
      <c r="X12" s="18">
        <f t="shared" si="13"/>
        <v>2213.683327152</v>
      </c>
      <c r="Y12" s="18">
        <f t="shared" si="14"/>
        <v>1414.3222777174128</v>
      </c>
      <c r="Z12" s="18">
        <f t="shared" si="15"/>
        <v>2828.6445554348256</v>
      </c>
      <c r="AA12" s="42">
        <f t="shared" si="16"/>
        <v>1488.4327650698053</v>
      </c>
      <c r="AB12" s="42">
        <f t="shared" si="17"/>
        <v>2976.8655301396107</v>
      </c>
    </row>
    <row r="13" spans="1:28" s="59" customFormat="1" ht="22.5" customHeight="1">
      <c r="A13" s="53">
        <f t="shared" si="5"/>
        <v>7</v>
      </c>
      <c r="B13" s="12" t="s">
        <v>25</v>
      </c>
      <c r="C13" s="8" t="s">
        <v>466</v>
      </c>
      <c r="D13" s="8">
        <v>76</v>
      </c>
      <c r="E13" s="18">
        <v>16.071530207520055</v>
      </c>
      <c r="F13" s="18">
        <v>1221.4362957715243</v>
      </c>
      <c r="G13"/>
      <c r="H13"/>
      <c r="I13"/>
      <c r="J13"/>
      <c r="K13" s="18">
        <f t="shared" si="0"/>
        <v>17.070713312051783</v>
      </c>
      <c r="L13" s="19">
        <f>K13*D13</f>
        <v>1297.3742117159354</v>
      </c>
      <c r="M13" s="19">
        <v>16.07</v>
      </c>
      <c r="N13" s="19">
        <f>D13*M13</f>
        <v>1221.32</v>
      </c>
      <c r="O13" s="19">
        <f>K13*1.059</f>
        <v>18.077885397462836</v>
      </c>
      <c r="P13" s="19">
        <f>O13*D13</f>
        <v>1373.9192902071754</v>
      </c>
      <c r="Q13" s="18">
        <f t="shared" si="8"/>
        <v>23.099921960878014</v>
      </c>
      <c r="R13" s="18">
        <f t="shared" si="9"/>
        <v>1755.5940690267291</v>
      </c>
      <c r="S13" s="18">
        <f t="shared" si="10"/>
        <v>24.31035787162802</v>
      </c>
      <c r="T13" s="18">
        <f t="shared" si="11"/>
        <v>1847.5871982437295</v>
      </c>
      <c r="U13" s="18">
        <f t="shared" si="3"/>
        <v>17.069087969999998</v>
      </c>
      <c r="V13" s="19">
        <f>D13*U13</f>
        <v>1297.2506857199999</v>
      </c>
      <c r="W13" s="19">
        <f>U13*1.059</f>
        <v>18.076164160229997</v>
      </c>
      <c r="X13" s="19">
        <f>W13*D13</f>
        <v>1373.7884761774797</v>
      </c>
      <c r="Y13" s="18">
        <f t="shared" si="14"/>
        <v>23.09772256394189</v>
      </c>
      <c r="Z13" s="18">
        <f t="shared" si="15"/>
        <v>1755.4269148595836</v>
      </c>
      <c r="AA13" s="42">
        <f t="shared" si="16"/>
        <v>24.308043226292444</v>
      </c>
      <c r="AB13" s="42">
        <f t="shared" si="17"/>
        <v>1847.4112851982256</v>
      </c>
    </row>
    <row r="14" spans="1:28" ht="25.5" customHeight="1">
      <c r="A14" s="53">
        <f t="shared" si="5"/>
        <v>8</v>
      </c>
      <c r="B14" s="10" t="s">
        <v>26</v>
      </c>
      <c r="C14" s="8" t="s">
        <v>21</v>
      </c>
      <c r="D14" s="8">
        <v>6</v>
      </c>
      <c r="E14" s="18">
        <v>140.6258893158005</v>
      </c>
      <c r="F14" s="18">
        <v>843.755335894803</v>
      </c>
      <c r="K14" s="18">
        <f t="shared" si="0"/>
        <v>149.3687414804531</v>
      </c>
      <c r="L14" s="18">
        <f t="shared" si="1"/>
        <v>896.2124488827187</v>
      </c>
      <c r="M14" s="18">
        <v>140.63</v>
      </c>
      <c r="N14" s="18">
        <f t="shared" si="2"/>
        <v>843.78</v>
      </c>
      <c r="O14" s="18">
        <f t="shared" si="6"/>
        <v>158.18149722779984</v>
      </c>
      <c r="P14" s="18">
        <f t="shared" si="7"/>
        <v>949.0889833667991</v>
      </c>
      <c r="Q14" s="18">
        <f t="shared" si="8"/>
        <v>202.12431715768264</v>
      </c>
      <c r="R14" s="18">
        <f t="shared" si="9"/>
        <v>1212.7459029460958</v>
      </c>
      <c r="S14" s="18">
        <f t="shared" si="10"/>
        <v>212.71563137674522</v>
      </c>
      <c r="T14" s="18">
        <f t="shared" si="11"/>
        <v>1276.2937882604713</v>
      </c>
      <c r="U14" s="18">
        <f t="shared" si="3"/>
        <v>149.37310773</v>
      </c>
      <c r="V14" s="18">
        <f t="shared" si="4"/>
        <v>896.2386463799999</v>
      </c>
      <c r="W14" s="18">
        <f t="shared" si="12"/>
        <v>158.18612108607</v>
      </c>
      <c r="X14" s="18">
        <f t="shared" si="13"/>
        <v>949.1167265164199</v>
      </c>
      <c r="Y14" s="18">
        <f t="shared" si="14"/>
        <v>202.13022552378024</v>
      </c>
      <c r="Z14" s="18">
        <f t="shared" si="15"/>
        <v>1212.7813531426814</v>
      </c>
      <c r="AA14" s="42">
        <f t="shared" si="16"/>
        <v>212.72184934122632</v>
      </c>
      <c r="AB14" s="42">
        <f t="shared" si="17"/>
        <v>1276.331096047358</v>
      </c>
    </row>
    <row r="15" spans="1:28" ht="29.25" customHeight="1">
      <c r="A15" s="53">
        <f t="shared" si="5"/>
        <v>9</v>
      </c>
      <c r="B15" s="12" t="s">
        <v>40</v>
      </c>
      <c r="C15" s="8" t="s">
        <v>27</v>
      </c>
      <c r="D15" s="8">
        <v>2</v>
      </c>
      <c r="E15" s="18">
        <v>50.22353189850017</v>
      </c>
      <c r="F15" s="18">
        <v>100.44706379700034</v>
      </c>
      <c r="K15" s="18">
        <f t="shared" si="0"/>
        <v>53.34597910016182</v>
      </c>
      <c r="L15" s="18">
        <f t="shared" si="1"/>
        <v>106.69195820032364</v>
      </c>
      <c r="M15" s="18">
        <v>50.22</v>
      </c>
      <c r="N15" s="18">
        <f t="shared" si="2"/>
        <v>100.44</v>
      </c>
      <c r="O15" s="18">
        <f t="shared" si="6"/>
        <v>56.49339186707137</v>
      </c>
      <c r="P15" s="18">
        <f t="shared" si="7"/>
        <v>112.98678373414273</v>
      </c>
      <c r="Q15" s="18">
        <f t="shared" si="8"/>
        <v>72.1872561277438</v>
      </c>
      <c r="R15" s="18">
        <f t="shared" si="9"/>
        <v>144.3745122554876</v>
      </c>
      <c r="S15" s="18">
        <f t="shared" si="10"/>
        <v>75.96986834883757</v>
      </c>
      <c r="T15" s="18">
        <f t="shared" si="11"/>
        <v>151.93973669767513</v>
      </c>
      <c r="U15" s="18">
        <f t="shared" si="3"/>
        <v>53.342227619999996</v>
      </c>
      <c r="V15" s="18">
        <f t="shared" si="4"/>
        <v>106.68445523999999</v>
      </c>
      <c r="W15" s="18">
        <f t="shared" si="12"/>
        <v>56.48941904957999</v>
      </c>
      <c r="X15" s="18">
        <f t="shared" si="13"/>
        <v>112.97883809915999</v>
      </c>
      <c r="Y15" s="18">
        <f t="shared" si="14"/>
        <v>72.18217966155332</v>
      </c>
      <c r="Z15" s="18">
        <f t="shared" si="15"/>
        <v>144.36435932310664</v>
      </c>
      <c r="AA15" s="42">
        <f t="shared" si="16"/>
        <v>75.96452587581871</v>
      </c>
      <c r="AB15" s="42">
        <f t="shared" si="17"/>
        <v>151.92905175163742</v>
      </c>
    </row>
    <row r="16" spans="1:28" ht="28.5" customHeight="1">
      <c r="A16" s="53">
        <f t="shared" si="5"/>
        <v>10</v>
      </c>
      <c r="B16" s="12" t="s">
        <v>115</v>
      </c>
      <c r="C16" s="8" t="s">
        <v>21</v>
      </c>
      <c r="D16" s="8">
        <v>2</v>
      </c>
      <c r="E16" s="18">
        <v>241.0729531128008</v>
      </c>
      <c r="F16" s="18">
        <v>482.1459062256016</v>
      </c>
      <c r="K16" s="18">
        <f t="shared" si="0"/>
        <v>256.06069968077674</v>
      </c>
      <c r="L16" s="18">
        <f t="shared" si="1"/>
        <v>512.1213993615535</v>
      </c>
      <c r="M16" s="18">
        <v>60.27</v>
      </c>
      <c r="N16" s="18">
        <f t="shared" si="2"/>
        <v>120.54</v>
      </c>
      <c r="O16" s="18">
        <f t="shared" si="6"/>
        <v>271.16828096194257</v>
      </c>
      <c r="P16" s="18">
        <f t="shared" si="7"/>
        <v>542.3365619238851</v>
      </c>
      <c r="Q16" s="18">
        <f t="shared" si="8"/>
        <v>346.49882941317026</v>
      </c>
      <c r="R16" s="18">
        <f t="shared" si="9"/>
        <v>692.9976588263405</v>
      </c>
      <c r="S16" s="18">
        <f t="shared" si="10"/>
        <v>364.6553680744204</v>
      </c>
      <c r="T16" s="18">
        <f t="shared" si="11"/>
        <v>729.3107361488408</v>
      </c>
      <c r="U16" s="18">
        <f t="shared" si="3"/>
        <v>64.01704617</v>
      </c>
      <c r="V16" s="18">
        <f t="shared" si="4"/>
        <v>128.03409234</v>
      </c>
      <c r="W16" s="18">
        <f t="shared" si="12"/>
        <v>67.79405189402999</v>
      </c>
      <c r="X16" s="18">
        <f t="shared" si="13"/>
        <v>135.58810378805998</v>
      </c>
      <c r="Y16" s="18">
        <f t="shared" si="14"/>
        <v>86.62723951019153</v>
      </c>
      <c r="Z16" s="18">
        <f t="shared" si="15"/>
        <v>173.25447902038306</v>
      </c>
      <c r="AA16" s="42">
        <f t="shared" si="16"/>
        <v>91.16650686052557</v>
      </c>
      <c r="AB16" s="42">
        <f t="shared" si="17"/>
        <v>182.33301372105115</v>
      </c>
    </row>
    <row r="17" spans="1:28" ht="19.5" customHeight="1" thickBot="1">
      <c r="A17" s="4"/>
      <c r="B17" s="16" t="s">
        <v>95</v>
      </c>
      <c r="D17" s="2"/>
      <c r="E17" s="4"/>
      <c r="F17" s="20">
        <f>SUM(F7:F16)</f>
        <v>6987.097757719344</v>
      </c>
      <c r="K17" s="4"/>
      <c r="L17" s="20">
        <f>SUM(L7:L16)</f>
        <v>7421.492612414513</v>
      </c>
      <c r="M17" s="20"/>
      <c r="N17" s="20">
        <f>SUM(N7:N16)</f>
        <v>7153.3899999999985</v>
      </c>
      <c r="O17" s="4"/>
      <c r="P17" s="20">
        <f>SUM(P7:P16)</f>
        <v>7859.3606765469685</v>
      </c>
      <c r="Q17" s="4"/>
      <c r="R17" s="20">
        <f>SUM(R7:R16)</f>
        <v>10042.691072491716</v>
      </c>
      <c r="S17" s="20"/>
      <c r="T17" s="20">
        <f>SUM(T7:T16)</f>
        <v>10568.928084690282</v>
      </c>
      <c r="U17" s="20"/>
      <c r="V17" s="20">
        <f>SUM(V7:V16)</f>
        <v>7598.123409689999</v>
      </c>
      <c r="W17" s="20"/>
      <c r="X17" s="20">
        <f>SUM(X7:X16)</f>
        <v>8046.412690861709</v>
      </c>
      <c r="Y17" s="20"/>
      <c r="Z17" s="20">
        <f>SUM(Z7:Z16)</f>
        <v>10281.706136383093</v>
      </c>
      <c r="AA17" s="41"/>
      <c r="AB17" s="50">
        <f>SUM(AB7:AB16)</f>
        <v>10820.467537929566</v>
      </c>
    </row>
    <row r="18" spans="2:10" ht="12.75" customHeight="1">
      <c r="B18" s="192"/>
      <c r="C18" s="192"/>
      <c r="D18" s="192"/>
      <c r="E18" s="192"/>
      <c r="F18" s="192"/>
      <c r="G18" s="192"/>
      <c r="H18" s="192"/>
      <c r="I18" s="192"/>
      <c r="J18" s="192"/>
    </row>
    <row r="19" spans="1:28" ht="42" customHeight="1">
      <c r="A19" s="359" t="s">
        <v>200</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row>
    <row r="21" spans="6:21" ht="12.75">
      <c r="F21" s="59"/>
      <c r="G21" s="59"/>
      <c r="H21" s="59"/>
      <c r="I21" s="59"/>
      <c r="J21" s="59"/>
      <c r="K21" s="59"/>
      <c r="L21" s="59"/>
      <c r="M21" s="59"/>
      <c r="N21" s="59"/>
      <c r="O21" s="59"/>
      <c r="P21" s="59"/>
      <c r="Q21" s="59"/>
      <c r="R21" s="59"/>
      <c r="S21" s="59"/>
      <c r="T21" s="59"/>
      <c r="U21" s="59"/>
    </row>
  </sheetData>
  <sheetProtection/>
  <mergeCells count="16">
    <mergeCell ref="A1:AB1"/>
    <mergeCell ref="A3:AB3"/>
    <mergeCell ref="E5:F5"/>
    <mergeCell ref="A4:A6"/>
    <mergeCell ref="O5:P5"/>
    <mergeCell ref="K4:T4"/>
    <mergeCell ref="Q5:R5"/>
    <mergeCell ref="U4:AB4"/>
    <mergeCell ref="A19:AB19"/>
    <mergeCell ref="B4:B6"/>
    <mergeCell ref="M5:N5"/>
    <mergeCell ref="S5:AB5"/>
    <mergeCell ref="D4:D6"/>
    <mergeCell ref="C4:C6"/>
    <mergeCell ref="E4:F4"/>
    <mergeCell ref="K5:L5"/>
  </mergeCells>
  <printOptions/>
  <pageMargins left="0.55" right="0.24" top="0.37" bottom="0.21" header="0.16" footer="0.16"/>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FF00"/>
  </sheetPr>
  <dimension ref="A1:N25"/>
  <sheetViews>
    <sheetView zoomScalePageLayoutView="0" workbookViewId="0" topLeftCell="A1">
      <pane xSplit="2" ySplit="4" topLeftCell="C20" activePane="bottomRight" state="frozen"/>
      <selection pane="topLeft" activeCell="A1" sqref="A1"/>
      <selection pane="topRight" activeCell="C1" sqref="C1"/>
      <selection pane="bottomLeft" activeCell="A6" sqref="A6"/>
      <selection pane="bottomRight" activeCell="A2" sqref="A2:N2"/>
    </sheetView>
  </sheetViews>
  <sheetFormatPr defaultColWidth="9.140625" defaultRowHeight="12.75"/>
  <cols>
    <col min="1" max="1" width="7.140625" style="0" customWidth="1"/>
    <col min="2" max="2" width="67.421875" style="0" customWidth="1"/>
    <col min="3" max="3" width="9.28125" style="0" customWidth="1"/>
    <col min="4" max="4" width="9.140625" style="0" customWidth="1"/>
    <col min="5" max="5" width="0.13671875" style="0" customWidth="1"/>
    <col min="6" max="6" width="12.28125" style="0" hidden="1" customWidth="1"/>
    <col min="7" max="7" width="9.421875" style="0" hidden="1" customWidth="1"/>
    <col min="8" max="8" width="12.8515625" style="0" hidden="1" customWidth="1"/>
    <col min="9" max="10" width="0" style="0" hidden="1" customWidth="1"/>
    <col min="11" max="11" width="10.7109375" style="0" hidden="1" customWidth="1"/>
    <col min="12" max="12" width="13.8515625" style="0" hidden="1" customWidth="1"/>
    <col min="13" max="13" width="18.28125" style="0" customWidth="1"/>
    <col min="14" max="14" width="20.28125" style="0" customWidth="1"/>
  </cols>
  <sheetData>
    <row r="1" spans="1:14" ht="18.75" customHeight="1">
      <c r="A1" s="356" t="s">
        <v>210</v>
      </c>
      <c r="B1" s="356"/>
      <c r="C1" s="356"/>
      <c r="D1" s="356"/>
      <c r="E1" s="356"/>
      <c r="F1" s="356"/>
      <c r="G1" s="356"/>
      <c r="H1" s="356"/>
      <c r="I1" s="356"/>
      <c r="J1" s="356"/>
      <c r="K1" s="356"/>
      <c r="L1" s="356"/>
      <c r="M1" s="356"/>
      <c r="N1" s="356"/>
    </row>
    <row r="2" spans="1:14" ht="27" customHeight="1">
      <c r="A2" s="356" t="s">
        <v>502</v>
      </c>
      <c r="B2" s="356"/>
      <c r="C2" s="356"/>
      <c r="D2" s="356"/>
      <c r="E2" s="356"/>
      <c r="F2" s="356"/>
      <c r="G2" s="356"/>
      <c r="H2" s="356"/>
      <c r="I2" s="356"/>
      <c r="J2" s="356"/>
      <c r="K2" s="356"/>
      <c r="L2" s="356"/>
      <c r="M2" s="356"/>
      <c r="N2" s="356"/>
    </row>
    <row r="3" spans="1:14" ht="90.75" customHeight="1">
      <c r="A3" s="364" t="s">
        <v>0</v>
      </c>
      <c r="B3" s="364" t="s">
        <v>1</v>
      </c>
      <c r="C3" s="364" t="s">
        <v>2</v>
      </c>
      <c r="D3" s="364" t="s">
        <v>73</v>
      </c>
      <c r="E3" s="358" t="s">
        <v>371</v>
      </c>
      <c r="F3" s="358"/>
      <c r="G3" s="358" t="s">
        <v>390</v>
      </c>
      <c r="H3" s="358"/>
      <c r="I3" s="358" t="s">
        <v>450</v>
      </c>
      <c r="J3" s="358"/>
      <c r="K3" s="364" t="s">
        <v>469</v>
      </c>
      <c r="L3" s="364"/>
      <c r="M3" s="364" t="s">
        <v>470</v>
      </c>
      <c r="N3" s="364"/>
    </row>
    <row r="4" spans="1:14" ht="15" customHeight="1">
      <c r="A4" s="364"/>
      <c r="B4" s="364"/>
      <c r="C4" s="364"/>
      <c r="D4" s="364"/>
      <c r="E4" s="1" t="s">
        <v>77</v>
      </c>
      <c r="F4" s="1" t="s">
        <v>81</v>
      </c>
      <c r="G4" s="1" t="s">
        <v>77</v>
      </c>
      <c r="H4" s="1" t="s">
        <v>81</v>
      </c>
      <c r="I4" s="1" t="s">
        <v>77</v>
      </c>
      <c r="J4" s="1" t="s">
        <v>81</v>
      </c>
      <c r="K4" s="1" t="s">
        <v>77</v>
      </c>
      <c r="L4" s="1" t="s">
        <v>81</v>
      </c>
      <c r="M4" s="1" t="s">
        <v>77</v>
      </c>
      <c r="N4" s="1" t="s">
        <v>81</v>
      </c>
    </row>
    <row r="5" spans="1:14" ht="18" customHeight="1">
      <c r="A5" s="9">
        <v>1</v>
      </c>
      <c r="B5" s="10" t="s">
        <v>5</v>
      </c>
      <c r="C5" s="8" t="s">
        <v>20</v>
      </c>
      <c r="D5" s="8">
        <v>1</v>
      </c>
      <c r="E5" s="439">
        <v>3013.4119139100103</v>
      </c>
      <c r="F5" s="439">
        <f>D6*E5</f>
        <v>3013.4119139100103</v>
      </c>
      <c r="G5" s="439">
        <v>3200.7587460097093</v>
      </c>
      <c r="H5" s="439">
        <v>3200.7587460097093</v>
      </c>
      <c r="I5" s="439">
        <f>G5*1.059</f>
        <v>3389.603512024282</v>
      </c>
      <c r="J5" s="439">
        <f>H5*1.059</f>
        <v>3389.603512024282</v>
      </c>
      <c r="K5" s="439">
        <f>I5*1.2778</f>
        <v>4331.235367664627</v>
      </c>
      <c r="L5" s="439">
        <f>K5*D6</f>
        <v>4331.235367664627</v>
      </c>
      <c r="M5" s="387">
        <f>K5*1.0524</f>
        <v>4558.192100930253</v>
      </c>
      <c r="N5" s="387">
        <f>M5*D5</f>
        <v>4558.192100930253</v>
      </c>
    </row>
    <row r="6" spans="1:14" ht="18" customHeight="1">
      <c r="A6" s="9">
        <f>A5+1</f>
        <v>2</v>
      </c>
      <c r="B6" s="10" t="s">
        <v>6</v>
      </c>
      <c r="C6" s="8" t="s">
        <v>20</v>
      </c>
      <c r="D6" s="8">
        <v>1</v>
      </c>
      <c r="E6" s="440"/>
      <c r="F6" s="440"/>
      <c r="G6" s="440"/>
      <c r="H6" s="440"/>
      <c r="I6" s="440"/>
      <c r="J6" s="440"/>
      <c r="K6" s="440"/>
      <c r="L6" s="440"/>
      <c r="M6" s="388"/>
      <c r="N6" s="388"/>
    </row>
    <row r="7" spans="1:14" ht="18" customHeight="1">
      <c r="A7" s="9">
        <f aca="true" t="shared" si="0" ref="A7:A21">A6+1</f>
        <v>3</v>
      </c>
      <c r="B7" s="10" t="s">
        <v>195</v>
      </c>
      <c r="C7" s="8" t="s">
        <v>20</v>
      </c>
      <c r="D7" s="8">
        <v>1</v>
      </c>
      <c r="E7" s="441"/>
      <c r="F7" s="441"/>
      <c r="G7" s="441"/>
      <c r="H7" s="441"/>
      <c r="I7" s="441"/>
      <c r="J7" s="441"/>
      <c r="K7" s="441"/>
      <c r="L7" s="441"/>
      <c r="M7" s="389"/>
      <c r="N7" s="389"/>
    </row>
    <row r="8" spans="1:14" ht="18" customHeight="1">
      <c r="A8" s="9">
        <f t="shared" si="0"/>
        <v>4</v>
      </c>
      <c r="B8" s="10" t="s">
        <v>8</v>
      </c>
      <c r="C8" s="8" t="s">
        <v>21</v>
      </c>
      <c r="D8" s="8">
        <v>12</v>
      </c>
      <c r="E8" s="18">
        <v>241.0729531128008</v>
      </c>
      <c r="F8" s="18">
        <v>2892.8754373536094</v>
      </c>
      <c r="G8" s="18">
        <v>256.06069968077674</v>
      </c>
      <c r="H8" s="18">
        <v>3072.728396169321</v>
      </c>
      <c r="I8" s="18">
        <f>G8*1.059</f>
        <v>271.16828096194257</v>
      </c>
      <c r="J8" s="18">
        <f>I8*D8</f>
        <v>3254.0193715433106</v>
      </c>
      <c r="K8" s="18">
        <f>I8*1.2778</f>
        <v>346.49882941317026</v>
      </c>
      <c r="L8" s="18">
        <f>K8*D8</f>
        <v>4157.985952958043</v>
      </c>
      <c r="M8" s="42">
        <f>K8*1.0524</f>
        <v>364.6553680744204</v>
      </c>
      <c r="N8" s="42">
        <f>M8*D8</f>
        <v>4375.864416893044</v>
      </c>
    </row>
    <row r="9" spans="1:14" ht="18" customHeight="1">
      <c r="A9" s="9">
        <f t="shared" si="0"/>
        <v>5</v>
      </c>
      <c r="B9" s="10" t="s">
        <v>9</v>
      </c>
      <c r="C9" s="8" t="s">
        <v>21</v>
      </c>
      <c r="D9" s="8">
        <v>4</v>
      </c>
      <c r="E9" s="18">
        <v>200.89412759400068</v>
      </c>
      <c r="F9" s="18">
        <v>803.5765103760027</v>
      </c>
      <c r="G9" s="18">
        <v>213.38391640064728</v>
      </c>
      <c r="H9" s="18">
        <v>853.5356656025891</v>
      </c>
      <c r="I9" s="18">
        <f aca="true" t="shared" si="1" ref="I9:I23">G9*1.059</f>
        <v>225.97356746828547</v>
      </c>
      <c r="J9" s="18">
        <f aca="true" t="shared" si="2" ref="J9:J21">I9*D9</f>
        <v>903.8942698731419</v>
      </c>
      <c r="K9" s="18">
        <f aca="true" t="shared" si="3" ref="K9:K21">I9*1.2778</f>
        <v>288.7490245109752</v>
      </c>
      <c r="L9" s="18">
        <f aca="true" t="shared" si="4" ref="L9:L21">K9*D9</f>
        <v>1154.9960980439007</v>
      </c>
      <c r="M9" s="42">
        <f aca="true" t="shared" si="5" ref="M9:M21">K9*1.0524</f>
        <v>303.87947339535026</v>
      </c>
      <c r="N9" s="42">
        <f aca="true" t="shared" si="6" ref="N9:N21">M9*D9</f>
        <v>1215.517893581401</v>
      </c>
    </row>
    <row r="10" spans="1:14" ht="18" customHeight="1">
      <c r="A10" s="9">
        <f t="shared" si="0"/>
        <v>6</v>
      </c>
      <c r="B10" s="10" t="s">
        <v>103</v>
      </c>
      <c r="C10" s="8" t="s">
        <v>21</v>
      </c>
      <c r="D10" s="8">
        <v>12</v>
      </c>
      <c r="E10" s="18">
        <v>301.341191391001</v>
      </c>
      <c r="F10" s="18">
        <v>3616.094296692012</v>
      </c>
      <c r="G10" s="18">
        <v>320.07587460097096</v>
      </c>
      <c r="H10" s="18">
        <v>3840.9104952116513</v>
      </c>
      <c r="I10" s="18">
        <f t="shared" si="1"/>
        <v>338.9603512024282</v>
      </c>
      <c r="J10" s="18">
        <f t="shared" si="2"/>
        <v>4067.5242144291387</v>
      </c>
      <c r="K10" s="18">
        <f t="shared" si="3"/>
        <v>433.1235367664628</v>
      </c>
      <c r="L10" s="18">
        <f t="shared" si="4"/>
        <v>5197.482441197553</v>
      </c>
      <c r="M10" s="42">
        <f t="shared" si="5"/>
        <v>455.81921009302545</v>
      </c>
      <c r="N10" s="42">
        <f t="shared" si="6"/>
        <v>5469.830521116305</v>
      </c>
    </row>
    <row r="11" spans="1:14" ht="18" customHeight="1">
      <c r="A11" s="9">
        <f t="shared" si="0"/>
        <v>7</v>
      </c>
      <c r="B11" s="10" t="s">
        <v>28</v>
      </c>
      <c r="C11" s="8" t="s">
        <v>21</v>
      </c>
      <c r="D11" s="8">
        <v>12</v>
      </c>
      <c r="E11" s="18">
        <v>40.17882551880014</v>
      </c>
      <c r="F11" s="18">
        <v>482.14590622560166</v>
      </c>
      <c r="G11" s="18">
        <v>42.67678328012946</v>
      </c>
      <c r="H11" s="18">
        <v>512.1213993615536</v>
      </c>
      <c r="I11" s="18">
        <f t="shared" si="1"/>
        <v>45.1947134936571</v>
      </c>
      <c r="J11" s="18">
        <f t="shared" si="2"/>
        <v>542.3365619238851</v>
      </c>
      <c r="K11" s="18">
        <f t="shared" si="3"/>
        <v>57.74980490219504</v>
      </c>
      <c r="L11" s="18">
        <f t="shared" si="4"/>
        <v>692.9976588263405</v>
      </c>
      <c r="M11" s="42">
        <f t="shared" si="5"/>
        <v>60.775894679070056</v>
      </c>
      <c r="N11" s="42">
        <f t="shared" si="6"/>
        <v>729.3107361488406</v>
      </c>
    </row>
    <row r="12" spans="1:14" ht="18" customHeight="1">
      <c r="A12" s="9">
        <f t="shared" si="0"/>
        <v>8</v>
      </c>
      <c r="B12" s="10" t="s">
        <v>80</v>
      </c>
      <c r="C12" s="8" t="s">
        <v>21</v>
      </c>
      <c r="D12" s="8">
        <v>12</v>
      </c>
      <c r="E12" s="18">
        <v>60.2682382782002</v>
      </c>
      <c r="F12" s="18">
        <v>723.2188593384024</v>
      </c>
      <c r="G12" s="18">
        <v>64.01517492019418</v>
      </c>
      <c r="H12" s="18">
        <v>768.1820990423303</v>
      </c>
      <c r="I12" s="18">
        <f t="shared" si="1"/>
        <v>67.79207024048564</v>
      </c>
      <c r="J12" s="18">
        <f t="shared" si="2"/>
        <v>813.5048428858277</v>
      </c>
      <c r="K12" s="18">
        <f t="shared" si="3"/>
        <v>86.62470735329256</v>
      </c>
      <c r="L12" s="18">
        <f t="shared" si="4"/>
        <v>1039.4964882395107</v>
      </c>
      <c r="M12" s="42">
        <f t="shared" si="5"/>
        <v>91.1638420186051</v>
      </c>
      <c r="N12" s="42">
        <f t="shared" si="6"/>
        <v>1093.966104223261</v>
      </c>
    </row>
    <row r="13" spans="1:14" ht="18" customHeight="1">
      <c r="A13" s="9">
        <f t="shared" si="0"/>
        <v>9</v>
      </c>
      <c r="B13" s="12" t="s">
        <v>48</v>
      </c>
      <c r="C13" s="8" t="s">
        <v>21</v>
      </c>
      <c r="D13" s="8">
        <v>12</v>
      </c>
      <c r="E13" s="18">
        <v>803.5765103760027</v>
      </c>
      <c r="F13" s="18">
        <v>9642.918124512033</v>
      </c>
      <c r="G13" s="18">
        <v>853.5356656025891</v>
      </c>
      <c r="H13" s="18">
        <v>10242.427987231069</v>
      </c>
      <c r="I13" s="18">
        <f t="shared" si="1"/>
        <v>903.8942698731419</v>
      </c>
      <c r="J13" s="18">
        <f t="shared" si="2"/>
        <v>10846.731238477703</v>
      </c>
      <c r="K13" s="18">
        <f t="shared" si="3"/>
        <v>1154.9960980439007</v>
      </c>
      <c r="L13" s="18">
        <f t="shared" si="4"/>
        <v>13859.953176526808</v>
      </c>
      <c r="M13" s="42">
        <f t="shared" si="5"/>
        <v>1215.517893581401</v>
      </c>
      <c r="N13" s="42">
        <f t="shared" si="6"/>
        <v>14586.214722976812</v>
      </c>
    </row>
    <row r="14" spans="1:14" s="59" customFormat="1" ht="18" customHeight="1">
      <c r="A14" s="9">
        <f t="shared" si="0"/>
        <v>10</v>
      </c>
      <c r="B14" s="12" t="s">
        <v>25</v>
      </c>
      <c r="C14" s="8" t="s">
        <v>466</v>
      </c>
      <c r="D14" s="8">
        <v>270</v>
      </c>
      <c r="E14" s="18">
        <v>16.071530207520055</v>
      </c>
      <c r="F14" s="18">
        <v>4339.313156030415</v>
      </c>
      <c r="G14" s="18">
        <f>E14*1.062171</f>
        <v>17.070713312051783</v>
      </c>
      <c r="H14" s="19">
        <f>G14*D14</f>
        <v>4609.092594253982</v>
      </c>
      <c r="I14" s="19">
        <f>G14*1.059</f>
        <v>18.077885397462836</v>
      </c>
      <c r="J14" s="19">
        <f>I14*D14</f>
        <v>4881.029057314966</v>
      </c>
      <c r="K14" s="18">
        <f t="shared" si="3"/>
        <v>23.099921960878014</v>
      </c>
      <c r="L14" s="18">
        <f t="shared" si="4"/>
        <v>6236.978929437064</v>
      </c>
      <c r="M14" s="42">
        <f t="shared" si="5"/>
        <v>24.31035787162802</v>
      </c>
      <c r="N14" s="42">
        <f t="shared" si="6"/>
        <v>6563.796625339565</v>
      </c>
    </row>
    <row r="15" spans="1:14" ht="18" customHeight="1">
      <c r="A15" s="9">
        <f t="shared" si="0"/>
        <v>11</v>
      </c>
      <c r="B15" s="12" t="s">
        <v>256</v>
      </c>
      <c r="C15" s="8" t="s">
        <v>21</v>
      </c>
      <c r="D15" s="8">
        <v>4</v>
      </c>
      <c r="E15" s="18">
        <v>140.6258893158005</v>
      </c>
      <c r="F15" s="18">
        <v>562.503557263202</v>
      </c>
      <c r="G15" s="18">
        <v>149.3687414804531</v>
      </c>
      <c r="H15" s="18">
        <v>597.4749659218124</v>
      </c>
      <c r="I15" s="18">
        <f t="shared" si="1"/>
        <v>158.18149722779984</v>
      </c>
      <c r="J15" s="18">
        <f t="shared" si="2"/>
        <v>632.7259889111994</v>
      </c>
      <c r="K15" s="18">
        <f t="shared" si="3"/>
        <v>202.12431715768264</v>
      </c>
      <c r="L15" s="18">
        <f t="shared" si="4"/>
        <v>808.4972686307306</v>
      </c>
      <c r="M15" s="42">
        <f t="shared" si="5"/>
        <v>212.71563137674522</v>
      </c>
      <c r="N15" s="42">
        <f t="shared" si="6"/>
        <v>850.8625255069809</v>
      </c>
    </row>
    <row r="16" spans="1:14" ht="18" customHeight="1">
      <c r="A16" s="9">
        <f t="shared" si="0"/>
        <v>12</v>
      </c>
      <c r="B16" s="12" t="s">
        <v>152</v>
      </c>
      <c r="C16" s="8" t="s">
        <v>21</v>
      </c>
      <c r="D16" s="8">
        <v>36</v>
      </c>
      <c r="E16" s="18">
        <v>14.062588931580047</v>
      </c>
      <c r="F16" s="18">
        <v>506.2532015368817</v>
      </c>
      <c r="G16" s="18">
        <v>14.936874148045309</v>
      </c>
      <c r="H16" s="18">
        <v>537.7274693296312</v>
      </c>
      <c r="I16" s="18">
        <f t="shared" si="1"/>
        <v>15.818149722779982</v>
      </c>
      <c r="J16" s="18">
        <f t="shared" si="2"/>
        <v>569.4533900200794</v>
      </c>
      <c r="K16" s="18">
        <f t="shared" si="3"/>
        <v>20.21243171576826</v>
      </c>
      <c r="L16" s="18">
        <f t="shared" si="4"/>
        <v>727.6475417676575</v>
      </c>
      <c r="M16" s="42">
        <f t="shared" si="5"/>
        <v>21.27156313767452</v>
      </c>
      <c r="N16" s="42">
        <f t="shared" si="6"/>
        <v>765.7762729562827</v>
      </c>
    </row>
    <row r="17" spans="1:14" ht="18" customHeight="1">
      <c r="A17" s="9">
        <f t="shared" si="0"/>
        <v>13</v>
      </c>
      <c r="B17" s="12" t="s">
        <v>39</v>
      </c>
      <c r="C17" s="8" t="s">
        <v>21</v>
      </c>
      <c r="D17" s="8">
        <v>12</v>
      </c>
      <c r="E17" s="18">
        <v>50.22353189850017</v>
      </c>
      <c r="F17" s="18">
        <v>602.682382782002</v>
      </c>
      <c r="G17" s="18">
        <v>53.34597910016182</v>
      </c>
      <c r="H17" s="18">
        <v>640.1517492019418</v>
      </c>
      <c r="I17" s="18">
        <f t="shared" si="1"/>
        <v>56.49339186707137</v>
      </c>
      <c r="J17" s="18">
        <f t="shared" si="2"/>
        <v>677.9207024048565</v>
      </c>
      <c r="K17" s="18">
        <f t="shared" si="3"/>
        <v>72.1872561277438</v>
      </c>
      <c r="L17" s="18">
        <f t="shared" si="4"/>
        <v>866.2470735329255</v>
      </c>
      <c r="M17" s="42">
        <f t="shared" si="5"/>
        <v>75.96986834883757</v>
      </c>
      <c r="N17" s="42">
        <f t="shared" si="6"/>
        <v>911.6384201860508</v>
      </c>
    </row>
    <row r="18" spans="1:14" ht="18" customHeight="1">
      <c r="A18" s="9">
        <f t="shared" si="0"/>
        <v>14</v>
      </c>
      <c r="B18" s="12" t="s">
        <v>55</v>
      </c>
      <c r="C18" s="8" t="s">
        <v>21</v>
      </c>
      <c r="D18" s="8">
        <v>12</v>
      </c>
      <c r="E18" s="18">
        <v>241.0729531128008</v>
      </c>
      <c r="F18" s="18">
        <v>2892.8754373536094</v>
      </c>
      <c r="G18" s="18">
        <v>256.06069968077674</v>
      </c>
      <c r="H18" s="18">
        <v>3072.728396169321</v>
      </c>
      <c r="I18" s="18">
        <f t="shared" si="1"/>
        <v>271.16828096194257</v>
      </c>
      <c r="J18" s="18">
        <f t="shared" si="2"/>
        <v>3254.0193715433106</v>
      </c>
      <c r="K18" s="18">
        <f t="shared" si="3"/>
        <v>346.49882941317026</v>
      </c>
      <c r="L18" s="18">
        <f t="shared" si="4"/>
        <v>4157.985952958043</v>
      </c>
      <c r="M18" s="42">
        <f t="shared" si="5"/>
        <v>364.6553680744204</v>
      </c>
      <c r="N18" s="42">
        <f t="shared" si="6"/>
        <v>4375.864416893044</v>
      </c>
    </row>
    <row r="19" spans="1:14" ht="18" customHeight="1">
      <c r="A19" s="9">
        <f t="shared" si="0"/>
        <v>15</v>
      </c>
      <c r="B19" s="12" t="s">
        <v>153</v>
      </c>
      <c r="C19" s="8" t="s">
        <v>20</v>
      </c>
      <c r="D19" s="8">
        <v>1</v>
      </c>
      <c r="E19" s="18">
        <v>6629.506210602022</v>
      </c>
      <c r="F19" s="18">
        <v>6629.506210602022</v>
      </c>
      <c r="G19" s="18">
        <v>7041.669241221361</v>
      </c>
      <c r="H19" s="18">
        <v>7041.669241221361</v>
      </c>
      <c r="I19" s="18">
        <f t="shared" si="1"/>
        <v>7457.12772645342</v>
      </c>
      <c r="J19" s="18">
        <f t="shared" si="2"/>
        <v>7457.12772645342</v>
      </c>
      <c r="K19" s="18">
        <f t="shared" si="3"/>
        <v>9528.71780886218</v>
      </c>
      <c r="L19" s="18">
        <f t="shared" si="4"/>
        <v>9528.71780886218</v>
      </c>
      <c r="M19" s="42">
        <f t="shared" si="5"/>
        <v>10028.02262204656</v>
      </c>
      <c r="N19" s="42">
        <f t="shared" si="6"/>
        <v>10028.02262204656</v>
      </c>
    </row>
    <row r="20" spans="1:14" ht="18" customHeight="1">
      <c r="A20" s="9">
        <f t="shared" si="0"/>
        <v>16</v>
      </c>
      <c r="B20" s="12" t="s">
        <v>97</v>
      </c>
      <c r="C20" s="8" t="s">
        <v>22</v>
      </c>
      <c r="D20" s="8">
        <v>1</v>
      </c>
      <c r="E20" s="18">
        <v>1004.4706379700034</v>
      </c>
      <c r="F20" s="18">
        <v>1004.4706379700034</v>
      </c>
      <c r="G20" s="18">
        <v>1066.9195820032364</v>
      </c>
      <c r="H20" s="18">
        <v>1066.9195820032364</v>
      </c>
      <c r="I20" s="18">
        <f t="shared" si="1"/>
        <v>1129.8678373414273</v>
      </c>
      <c r="J20" s="18">
        <f t="shared" si="2"/>
        <v>1129.8678373414273</v>
      </c>
      <c r="K20" s="18">
        <f t="shared" si="3"/>
        <v>1443.745122554876</v>
      </c>
      <c r="L20" s="18">
        <f t="shared" si="4"/>
        <v>1443.745122554876</v>
      </c>
      <c r="M20" s="42">
        <f t="shared" si="5"/>
        <v>1519.3973669767515</v>
      </c>
      <c r="N20" s="42">
        <f t="shared" si="6"/>
        <v>1519.3973669767515</v>
      </c>
    </row>
    <row r="21" spans="1:14" ht="18" customHeight="1">
      <c r="A21" s="9">
        <f t="shared" si="0"/>
        <v>17</v>
      </c>
      <c r="B21" s="12" t="s">
        <v>257</v>
      </c>
      <c r="C21" s="8" t="s">
        <v>21</v>
      </c>
      <c r="D21" s="8">
        <v>3</v>
      </c>
      <c r="E21" s="18">
        <v>44.19670807068015</v>
      </c>
      <c r="F21" s="18">
        <v>132.59012421204045</v>
      </c>
      <c r="G21" s="18">
        <v>46.944461608142404</v>
      </c>
      <c r="H21" s="18">
        <v>140.8333848244272</v>
      </c>
      <c r="I21" s="18">
        <f t="shared" si="1"/>
        <v>49.71418484302281</v>
      </c>
      <c r="J21" s="18">
        <f t="shared" si="2"/>
        <v>149.14255452906843</v>
      </c>
      <c r="K21" s="18">
        <f t="shared" si="3"/>
        <v>63.52478539241454</v>
      </c>
      <c r="L21" s="18">
        <f t="shared" si="4"/>
        <v>190.57435617724363</v>
      </c>
      <c r="M21" s="42">
        <f t="shared" si="5"/>
        <v>66.85348414697707</v>
      </c>
      <c r="N21" s="42">
        <f t="shared" si="6"/>
        <v>200.56045244093121</v>
      </c>
    </row>
    <row r="22" spans="1:14" ht="16.5" customHeight="1">
      <c r="A22" s="4"/>
      <c r="B22" s="16" t="s">
        <v>95</v>
      </c>
      <c r="D22" s="2"/>
      <c r="E22" s="2"/>
      <c r="F22" s="20">
        <f>SUM(F5:F21)</f>
        <v>37844.435756157836</v>
      </c>
      <c r="G22" s="2"/>
      <c r="H22" s="20">
        <v>40197.262171553935</v>
      </c>
      <c r="I22" s="2"/>
      <c r="J22" s="20">
        <f>SUM(J5:J21)</f>
        <v>42568.90063967562</v>
      </c>
      <c r="K22" s="2"/>
      <c r="L22" s="20">
        <f>SUM(L5:L21)</f>
        <v>54394.54123737751</v>
      </c>
      <c r="M22" s="42"/>
      <c r="N22" s="50">
        <f>SUM(N5:N21)</f>
        <v>57244.81519821607</v>
      </c>
    </row>
    <row r="23" spans="1:14" s="189" customFormat="1" ht="17.25" customHeight="1">
      <c r="A23" s="32"/>
      <c r="B23" s="266" t="s">
        <v>361</v>
      </c>
      <c r="C23" s="47" t="s">
        <v>20</v>
      </c>
      <c r="D23" s="47">
        <v>1</v>
      </c>
      <c r="E23" s="109">
        <v>7232.184195376728</v>
      </c>
      <c r="F23" s="50">
        <v>38447.11481374016</v>
      </c>
      <c r="G23" s="265">
        <v>7681.816318987494</v>
      </c>
      <c r="H23" s="20">
        <v>40837.4103888252</v>
      </c>
      <c r="I23" s="265">
        <f t="shared" si="1"/>
        <v>8135.043481807756</v>
      </c>
      <c r="J23" s="20">
        <f>H23*1.059</f>
        <v>43246.817601765884</v>
      </c>
      <c r="K23" s="265">
        <f>I23*1.2778</f>
        <v>10394.95856105395</v>
      </c>
      <c r="L23" s="20">
        <f>J23*1.2778</f>
        <v>55260.78353153645</v>
      </c>
      <c r="M23" s="109">
        <f>K23*1.0524</f>
        <v>10939.654389653178</v>
      </c>
      <c r="N23" s="50">
        <f>L23*1.0524</f>
        <v>58156.44858858896</v>
      </c>
    </row>
    <row r="24" spans="2:12" ht="14.25" customHeight="1">
      <c r="B24" s="6"/>
      <c r="C24" s="6"/>
      <c r="D24" s="6"/>
      <c r="E24" s="6"/>
      <c r="F24" s="6"/>
      <c r="G24" s="30"/>
      <c r="H24" s="30"/>
      <c r="I24" s="30"/>
      <c r="J24" s="30"/>
      <c r="K24" s="30"/>
      <c r="L24" s="30"/>
    </row>
    <row r="25" spans="1:14" ht="42.75" customHeight="1">
      <c r="A25" s="359" t="s">
        <v>125</v>
      </c>
      <c r="B25" s="359"/>
      <c r="C25" s="359"/>
      <c r="D25" s="359"/>
      <c r="E25" s="359"/>
      <c r="F25" s="359"/>
      <c r="G25" s="359"/>
      <c r="H25" s="359"/>
      <c r="I25" s="359"/>
      <c r="J25" s="359"/>
      <c r="K25" s="359"/>
      <c r="L25" s="359"/>
      <c r="M25" s="359"/>
      <c r="N25" s="359"/>
    </row>
  </sheetData>
  <sheetProtection/>
  <mergeCells count="22">
    <mergeCell ref="M3:N3"/>
    <mergeCell ref="M5:M7"/>
    <mergeCell ref="N5:N7"/>
    <mergeCell ref="A25:N25"/>
    <mergeCell ref="A1:N1"/>
    <mergeCell ref="A2:N2"/>
    <mergeCell ref="I3:J3"/>
    <mergeCell ref="I5:I7"/>
    <mergeCell ref="J5:J7"/>
    <mergeCell ref="A3:A4"/>
    <mergeCell ref="K3:L3"/>
    <mergeCell ref="K5:K7"/>
    <mergeCell ref="L5:L7"/>
    <mergeCell ref="G3:H3"/>
    <mergeCell ref="G5:G7"/>
    <mergeCell ref="H5:H7"/>
    <mergeCell ref="E5:E7"/>
    <mergeCell ref="F5:F7"/>
    <mergeCell ref="B3:B4"/>
    <mergeCell ref="C3:C4"/>
    <mergeCell ref="D3:D4"/>
    <mergeCell ref="E3:F3"/>
  </mergeCells>
  <printOptions/>
  <pageMargins left="0.77" right="0.17" top="0.37" bottom="0.34" header="0.22" footer="0.16"/>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FF00"/>
  </sheetPr>
  <dimension ref="A2:N19"/>
  <sheetViews>
    <sheetView zoomScalePageLayoutView="0" workbookViewId="0" topLeftCell="A3">
      <pane xSplit="2" ySplit="4" topLeftCell="C16" activePane="bottomRight" state="frozen"/>
      <selection pane="topLeft" activeCell="A3" sqref="A3"/>
      <selection pane="topRight" activeCell="C3" sqref="C3"/>
      <selection pane="bottomLeft" activeCell="A7" sqref="A7"/>
      <selection pane="bottomRight" activeCell="D22" sqref="D22"/>
    </sheetView>
  </sheetViews>
  <sheetFormatPr defaultColWidth="9.140625" defaultRowHeight="12.75"/>
  <cols>
    <col min="1" max="1" width="7.140625" style="0" customWidth="1"/>
    <col min="2" max="2" width="67.00390625" style="0" customWidth="1"/>
    <col min="3" max="3" width="10.7109375" style="0" customWidth="1"/>
    <col min="4" max="4" width="10.00390625" style="0" customWidth="1"/>
    <col min="5" max="5" width="9.7109375" style="0" hidden="1" customWidth="1"/>
    <col min="6" max="6" width="9.140625" style="0" hidden="1" customWidth="1"/>
    <col min="7" max="7" width="9.57421875" style="0" hidden="1" customWidth="1"/>
    <col min="8" max="8" width="10.8515625" style="0" hidden="1" customWidth="1"/>
    <col min="9" max="9" width="9.421875" style="0" hidden="1" customWidth="1"/>
    <col min="10" max="10" width="11.00390625" style="0" hidden="1" customWidth="1"/>
    <col min="11" max="11" width="12.140625" style="0" hidden="1" customWidth="1"/>
    <col min="12" max="12" width="14.140625" style="0" hidden="1" customWidth="1"/>
    <col min="13" max="13" width="19.28125" style="0" customWidth="1"/>
    <col min="14" max="14" width="20.28125" style="0" customWidth="1"/>
  </cols>
  <sheetData>
    <row r="2" spans="5:6" ht="12.75">
      <c r="E2" s="363"/>
      <c r="F2" s="363"/>
    </row>
    <row r="3" spans="1:14" ht="20.25" customHeight="1">
      <c r="A3" s="356" t="s">
        <v>211</v>
      </c>
      <c r="B3" s="356"/>
      <c r="C3" s="356"/>
      <c r="D3" s="356"/>
      <c r="E3" s="356"/>
      <c r="F3" s="356"/>
      <c r="G3" s="356"/>
      <c r="H3" s="356"/>
      <c r="I3" s="356"/>
      <c r="J3" s="356"/>
      <c r="K3" s="356"/>
      <c r="L3" s="356"/>
      <c r="M3" s="356"/>
      <c r="N3" s="356"/>
    </row>
    <row r="4" spans="1:14" ht="29.25" customHeight="1">
      <c r="A4" s="356" t="s">
        <v>501</v>
      </c>
      <c r="B4" s="356"/>
      <c r="C4" s="356"/>
      <c r="D4" s="356"/>
      <c r="E4" s="356"/>
      <c r="F4" s="356"/>
      <c r="G4" s="356"/>
      <c r="H4" s="356"/>
      <c r="I4" s="356"/>
      <c r="J4" s="356"/>
      <c r="K4" s="356"/>
      <c r="L4" s="356"/>
      <c r="M4" s="356"/>
      <c r="N4" s="356"/>
    </row>
    <row r="5" spans="1:14" ht="24.75" customHeight="1">
      <c r="A5" s="364" t="s">
        <v>79</v>
      </c>
      <c r="B5" s="364" t="s">
        <v>1</v>
      </c>
      <c r="C5" s="364" t="s">
        <v>2</v>
      </c>
      <c r="D5" s="364" t="s">
        <v>73</v>
      </c>
      <c r="E5" s="358" t="s">
        <v>376</v>
      </c>
      <c r="F5" s="358"/>
      <c r="G5" s="358" t="s">
        <v>394</v>
      </c>
      <c r="H5" s="358"/>
      <c r="I5" s="358" t="s">
        <v>456</v>
      </c>
      <c r="J5" s="358"/>
      <c r="K5" s="364" t="s">
        <v>469</v>
      </c>
      <c r="L5" s="364"/>
      <c r="M5" s="364" t="s">
        <v>470</v>
      </c>
      <c r="N5" s="364"/>
    </row>
    <row r="6" spans="1:14" ht="17.25" customHeight="1">
      <c r="A6" s="364"/>
      <c r="B6" s="364"/>
      <c r="C6" s="364"/>
      <c r="D6" s="364"/>
      <c r="E6" s="1" t="s">
        <v>77</v>
      </c>
      <c r="F6" s="1" t="s">
        <v>81</v>
      </c>
      <c r="G6" s="1" t="s">
        <v>77</v>
      </c>
      <c r="H6" s="1" t="s">
        <v>81</v>
      </c>
      <c r="I6" s="1" t="s">
        <v>77</v>
      </c>
      <c r="J6" s="1" t="s">
        <v>81</v>
      </c>
      <c r="K6" s="1" t="s">
        <v>77</v>
      </c>
      <c r="L6" s="1" t="s">
        <v>81</v>
      </c>
      <c r="M6" s="1" t="s">
        <v>77</v>
      </c>
      <c r="N6" s="1" t="s">
        <v>81</v>
      </c>
    </row>
    <row r="7" spans="1:14" ht="24.75" customHeight="1">
      <c r="A7" s="9">
        <v>1</v>
      </c>
      <c r="B7" s="10" t="s">
        <v>8</v>
      </c>
      <c r="C7" s="8" t="s">
        <v>21</v>
      </c>
      <c r="D7" s="8">
        <v>2</v>
      </c>
      <c r="E7" s="18">
        <v>241.0729531128008</v>
      </c>
      <c r="F7" s="18">
        <v>482.1459062256016</v>
      </c>
      <c r="G7" s="18">
        <v>256.06069968077674</v>
      </c>
      <c r="H7" s="18">
        <v>512.1213993615535</v>
      </c>
      <c r="I7" s="18">
        <f>G7*1.059</f>
        <v>271.16828096194257</v>
      </c>
      <c r="J7" s="18">
        <f>I7*D7</f>
        <v>542.3365619238851</v>
      </c>
      <c r="K7" s="18">
        <f>I7*1.2778</f>
        <v>346.49882941317026</v>
      </c>
      <c r="L7" s="18">
        <f>K7*D7</f>
        <v>692.9976588263405</v>
      </c>
      <c r="M7" s="42">
        <f>K7*1.0524</f>
        <v>364.6553680744204</v>
      </c>
      <c r="N7" s="42">
        <f>M7*D7</f>
        <v>729.3107361488408</v>
      </c>
    </row>
    <row r="8" spans="1:14" ht="24.75" customHeight="1">
      <c r="A8" s="9">
        <f>A7+1</f>
        <v>2</v>
      </c>
      <c r="B8" s="10" t="s">
        <v>9</v>
      </c>
      <c r="C8" s="8" t="s">
        <v>21</v>
      </c>
      <c r="D8" s="8">
        <v>6</v>
      </c>
      <c r="E8" s="18">
        <v>200.89412759400068</v>
      </c>
      <c r="F8" s="18">
        <v>1205.364765564004</v>
      </c>
      <c r="G8" s="18">
        <v>213.38391640064728</v>
      </c>
      <c r="H8" s="18">
        <v>1280.3034984038836</v>
      </c>
      <c r="I8" s="18">
        <f aca="true" t="shared" si="0" ref="I8:I16">G8*1.059</f>
        <v>225.97356746828547</v>
      </c>
      <c r="J8" s="18">
        <f aca="true" t="shared" si="1" ref="J8:J16">I8*D8</f>
        <v>1355.841404809713</v>
      </c>
      <c r="K8" s="18">
        <f aca="true" t="shared" si="2" ref="K8:K16">I8*1.2778</f>
        <v>288.7490245109752</v>
      </c>
      <c r="L8" s="18">
        <f aca="true" t="shared" si="3" ref="L8:L16">K8*D8</f>
        <v>1732.494147065851</v>
      </c>
      <c r="M8" s="42">
        <f aca="true" t="shared" si="4" ref="M8:M16">K8*1.0524</f>
        <v>303.87947339535026</v>
      </c>
      <c r="N8" s="42">
        <f aca="true" t="shared" si="5" ref="N8:N16">M8*D8</f>
        <v>1823.2768403721016</v>
      </c>
    </row>
    <row r="9" spans="1:14" ht="24.75" customHeight="1">
      <c r="A9" s="9">
        <f aca="true" t="shared" si="6" ref="A9:A16">A8+1</f>
        <v>3</v>
      </c>
      <c r="B9" s="10" t="s">
        <v>23</v>
      </c>
      <c r="C9" s="8" t="s">
        <v>27</v>
      </c>
      <c r="D9" s="8">
        <v>1</v>
      </c>
      <c r="E9" s="18">
        <v>140.6258893158005</v>
      </c>
      <c r="F9" s="18">
        <v>140.6258893158005</v>
      </c>
      <c r="G9" s="18">
        <v>149.3687414804531</v>
      </c>
      <c r="H9" s="18">
        <v>149.3687414804531</v>
      </c>
      <c r="I9" s="18">
        <f t="shared" si="0"/>
        <v>158.18149722779984</v>
      </c>
      <c r="J9" s="18">
        <f t="shared" si="1"/>
        <v>158.18149722779984</v>
      </c>
      <c r="K9" s="18">
        <f t="shared" si="2"/>
        <v>202.12431715768264</v>
      </c>
      <c r="L9" s="18">
        <f t="shared" si="3"/>
        <v>202.12431715768264</v>
      </c>
      <c r="M9" s="42">
        <f t="shared" si="4"/>
        <v>212.71563137674522</v>
      </c>
      <c r="N9" s="42">
        <f t="shared" si="5"/>
        <v>212.71563137674522</v>
      </c>
    </row>
    <row r="10" spans="1:14" ht="24.75" customHeight="1">
      <c r="A10" s="9">
        <f t="shared" si="6"/>
        <v>4</v>
      </c>
      <c r="B10" s="10" t="s">
        <v>103</v>
      </c>
      <c r="C10" s="8" t="s">
        <v>21</v>
      </c>
      <c r="D10" s="8">
        <v>2</v>
      </c>
      <c r="E10" s="18">
        <v>301.341191391001</v>
      </c>
      <c r="F10" s="18">
        <v>602.682382782002</v>
      </c>
      <c r="G10" s="18">
        <v>320.07587460097096</v>
      </c>
      <c r="H10" s="18">
        <v>640.1517492019419</v>
      </c>
      <c r="I10" s="18">
        <f t="shared" si="0"/>
        <v>338.9603512024282</v>
      </c>
      <c r="J10" s="18">
        <f t="shared" si="1"/>
        <v>677.9207024048565</v>
      </c>
      <c r="K10" s="18">
        <f t="shared" si="2"/>
        <v>433.1235367664628</v>
      </c>
      <c r="L10" s="18">
        <f t="shared" si="3"/>
        <v>866.2470735329256</v>
      </c>
      <c r="M10" s="42">
        <f t="shared" si="4"/>
        <v>455.81921009302545</v>
      </c>
      <c r="N10" s="42">
        <f t="shared" si="5"/>
        <v>911.6384201860509</v>
      </c>
    </row>
    <row r="11" spans="1:14" ht="24.75" customHeight="1">
      <c r="A11" s="9">
        <f t="shared" si="6"/>
        <v>5</v>
      </c>
      <c r="B11" s="10" t="s">
        <v>114</v>
      </c>
      <c r="C11" s="8" t="s">
        <v>21</v>
      </c>
      <c r="D11" s="8">
        <v>1</v>
      </c>
      <c r="E11" s="18">
        <v>301.341191391001</v>
      </c>
      <c r="F11" s="18">
        <v>301.341191391001</v>
      </c>
      <c r="G11" s="18">
        <v>320.07587460097096</v>
      </c>
      <c r="H11" s="18">
        <v>320.07587460097096</v>
      </c>
      <c r="I11" s="18">
        <f t="shared" si="0"/>
        <v>338.9603512024282</v>
      </c>
      <c r="J11" s="18">
        <f t="shared" si="1"/>
        <v>338.9603512024282</v>
      </c>
      <c r="K11" s="18">
        <f t="shared" si="2"/>
        <v>433.1235367664628</v>
      </c>
      <c r="L11" s="18">
        <f t="shared" si="3"/>
        <v>433.1235367664628</v>
      </c>
      <c r="M11" s="42">
        <f t="shared" si="4"/>
        <v>455.81921009302545</v>
      </c>
      <c r="N11" s="42">
        <f t="shared" si="5"/>
        <v>455.81921009302545</v>
      </c>
    </row>
    <row r="12" spans="1:14" ht="24.75" customHeight="1">
      <c r="A12" s="9">
        <f t="shared" si="6"/>
        <v>6</v>
      </c>
      <c r="B12" s="10" t="s">
        <v>221</v>
      </c>
      <c r="C12" s="8" t="s">
        <v>21</v>
      </c>
      <c r="D12" s="8">
        <v>2</v>
      </c>
      <c r="E12" s="18">
        <v>803.5765103760027</v>
      </c>
      <c r="F12" s="18">
        <v>1607.1530207520054</v>
      </c>
      <c r="G12" s="18">
        <v>853.5356656025891</v>
      </c>
      <c r="H12" s="18">
        <v>1707.0713312051782</v>
      </c>
      <c r="I12" s="18">
        <f t="shared" si="0"/>
        <v>903.8942698731419</v>
      </c>
      <c r="J12" s="18">
        <f t="shared" si="1"/>
        <v>1807.7885397462837</v>
      </c>
      <c r="K12" s="18">
        <f t="shared" si="2"/>
        <v>1154.9960980439007</v>
      </c>
      <c r="L12" s="18">
        <f t="shared" si="3"/>
        <v>2309.9921960878014</v>
      </c>
      <c r="M12" s="42">
        <f t="shared" si="4"/>
        <v>1215.517893581401</v>
      </c>
      <c r="N12" s="42">
        <f t="shared" si="5"/>
        <v>2431.035787162802</v>
      </c>
    </row>
    <row r="13" spans="1:14" s="59" customFormat="1" ht="24.75" customHeight="1">
      <c r="A13" s="9">
        <f t="shared" si="6"/>
        <v>7</v>
      </c>
      <c r="B13" s="12" t="s">
        <v>25</v>
      </c>
      <c r="C13" s="8" t="s">
        <v>466</v>
      </c>
      <c r="D13" s="8">
        <v>76</v>
      </c>
      <c r="E13" s="18">
        <v>16.071530207520055</v>
      </c>
      <c r="F13" s="18">
        <v>1221.4362957715243</v>
      </c>
      <c r="G13" s="18">
        <f>E13*1.062171</f>
        <v>17.070713312051783</v>
      </c>
      <c r="H13" s="19">
        <f>G13*D13</f>
        <v>1297.3742117159354</v>
      </c>
      <c r="I13" s="19">
        <f>G13*1.059</f>
        <v>18.077885397462836</v>
      </c>
      <c r="J13" s="19">
        <f>I13*D13</f>
        <v>1373.9192902071754</v>
      </c>
      <c r="K13" s="18">
        <f t="shared" si="2"/>
        <v>23.099921960878014</v>
      </c>
      <c r="L13" s="18">
        <f t="shared" si="3"/>
        <v>1755.5940690267291</v>
      </c>
      <c r="M13" s="42">
        <f t="shared" si="4"/>
        <v>24.31035787162802</v>
      </c>
      <c r="N13" s="42">
        <f t="shared" si="5"/>
        <v>1847.5871982437295</v>
      </c>
    </row>
    <row r="14" spans="1:14" ht="24.75" customHeight="1">
      <c r="A14" s="9">
        <f t="shared" si="6"/>
        <v>8</v>
      </c>
      <c r="B14" s="10" t="s">
        <v>26</v>
      </c>
      <c r="C14" s="8" t="s">
        <v>21</v>
      </c>
      <c r="D14" s="8">
        <v>6</v>
      </c>
      <c r="E14" s="18">
        <v>140.6258893158005</v>
      </c>
      <c r="F14" s="18">
        <v>843.755335894803</v>
      </c>
      <c r="G14" s="18">
        <v>149.3687414804531</v>
      </c>
      <c r="H14" s="18">
        <v>896.2124488827187</v>
      </c>
      <c r="I14" s="18">
        <f t="shared" si="0"/>
        <v>158.18149722779984</v>
      </c>
      <c r="J14" s="18">
        <f t="shared" si="1"/>
        <v>949.0889833667991</v>
      </c>
      <c r="K14" s="18">
        <f t="shared" si="2"/>
        <v>202.12431715768264</v>
      </c>
      <c r="L14" s="18">
        <f t="shared" si="3"/>
        <v>1212.7459029460958</v>
      </c>
      <c r="M14" s="42">
        <f t="shared" si="4"/>
        <v>212.71563137674522</v>
      </c>
      <c r="N14" s="42">
        <f t="shared" si="5"/>
        <v>1276.2937882604713</v>
      </c>
    </row>
    <row r="15" spans="1:14" ht="24.75" customHeight="1">
      <c r="A15" s="9">
        <f t="shared" si="6"/>
        <v>9</v>
      </c>
      <c r="B15" s="12" t="s">
        <v>40</v>
      </c>
      <c r="C15" s="8" t="s">
        <v>27</v>
      </c>
      <c r="D15" s="8">
        <v>2</v>
      </c>
      <c r="E15" s="18">
        <v>50.22353189850017</v>
      </c>
      <c r="F15" s="18">
        <v>100.44706379700034</v>
      </c>
      <c r="G15" s="18">
        <v>53.34597910016182</v>
      </c>
      <c r="H15" s="18">
        <v>106.69195820032364</v>
      </c>
      <c r="I15" s="18">
        <f t="shared" si="0"/>
        <v>56.49339186707137</v>
      </c>
      <c r="J15" s="18">
        <f t="shared" si="1"/>
        <v>112.98678373414273</v>
      </c>
      <c r="K15" s="18">
        <f t="shared" si="2"/>
        <v>72.1872561277438</v>
      </c>
      <c r="L15" s="18">
        <f t="shared" si="3"/>
        <v>144.3745122554876</v>
      </c>
      <c r="M15" s="42">
        <f t="shared" si="4"/>
        <v>75.96986834883757</v>
      </c>
      <c r="N15" s="42">
        <f t="shared" si="5"/>
        <v>151.93973669767513</v>
      </c>
    </row>
    <row r="16" spans="1:14" ht="24.75" customHeight="1">
      <c r="A16" s="9">
        <f t="shared" si="6"/>
        <v>10</v>
      </c>
      <c r="B16" s="12" t="s">
        <v>115</v>
      </c>
      <c r="C16" s="8" t="s">
        <v>21</v>
      </c>
      <c r="D16" s="8">
        <v>2</v>
      </c>
      <c r="E16" s="18">
        <v>241.0729531128008</v>
      </c>
      <c r="F16" s="18">
        <v>482.1459062256016</v>
      </c>
      <c r="G16" s="18">
        <v>256.06069968077674</v>
      </c>
      <c r="H16" s="18">
        <v>512.1213993615535</v>
      </c>
      <c r="I16" s="18">
        <f t="shared" si="0"/>
        <v>271.16828096194257</v>
      </c>
      <c r="J16" s="18">
        <f t="shared" si="1"/>
        <v>542.3365619238851</v>
      </c>
      <c r="K16" s="18">
        <f t="shared" si="2"/>
        <v>346.49882941317026</v>
      </c>
      <c r="L16" s="18">
        <f t="shared" si="3"/>
        <v>692.9976588263405</v>
      </c>
      <c r="M16" s="42">
        <f t="shared" si="4"/>
        <v>364.6553680744204</v>
      </c>
      <c r="N16" s="42">
        <f t="shared" si="5"/>
        <v>729.3107361488408</v>
      </c>
    </row>
    <row r="17" spans="1:14" ht="18" customHeight="1">
      <c r="A17" s="4"/>
      <c r="B17" s="16" t="s">
        <v>95</v>
      </c>
      <c r="C17" s="4"/>
      <c r="D17" s="2"/>
      <c r="E17" s="4"/>
      <c r="F17" s="20">
        <f>SUM(F7:F16)</f>
        <v>6987.097757719344</v>
      </c>
      <c r="G17" s="4"/>
      <c r="H17" s="20">
        <v>7421.492612414513</v>
      </c>
      <c r="I17" s="4"/>
      <c r="J17" s="20">
        <f>SUM(J7:J16)</f>
        <v>7859.3606765469685</v>
      </c>
      <c r="K17" s="4"/>
      <c r="L17" s="20">
        <f>SUM(L7:L16)</f>
        <v>10042.691072491716</v>
      </c>
      <c r="M17" s="41"/>
      <c r="N17" s="50">
        <f>SUM(N7:N16)</f>
        <v>10568.928084690282</v>
      </c>
    </row>
    <row r="18" spans="2:12" ht="12.75" customHeight="1">
      <c r="B18" s="6"/>
      <c r="C18" s="6"/>
      <c r="D18" s="6"/>
      <c r="E18" s="6"/>
      <c r="F18" s="6"/>
      <c r="G18" s="30"/>
      <c r="H18" s="30"/>
      <c r="I18" s="30"/>
      <c r="J18" s="30"/>
      <c r="K18" s="30"/>
      <c r="L18" s="30"/>
    </row>
    <row r="19" spans="1:14" ht="41.25" customHeight="1">
      <c r="A19" s="359" t="s">
        <v>125</v>
      </c>
      <c r="B19" s="359"/>
      <c r="C19" s="359"/>
      <c r="D19" s="359"/>
      <c r="E19" s="359"/>
      <c r="F19" s="359"/>
      <c r="G19" s="359"/>
      <c r="H19" s="359"/>
      <c r="I19" s="359"/>
      <c r="J19" s="359"/>
      <c r="K19" s="359"/>
      <c r="L19" s="359"/>
      <c r="M19" s="359"/>
      <c r="N19" s="359"/>
    </row>
  </sheetData>
  <sheetProtection/>
  <mergeCells count="13">
    <mergeCell ref="E2:F2"/>
    <mergeCell ref="A5:A6"/>
    <mergeCell ref="B5:B6"/>
    <mergeCell ref="C5:C6"/>
    <mergeCell ref="D5:D6"/>
    <mergeCell ref="E5:F5"/>
    <mergeCell ref="K5:L5"/>
    <mergeCell ref="G5:H5"/>
    <mergeCell ref="I5:J5"/>
    <mergeCell ref="M5:N5"/>
    <mergeCell ref="A19:N19"/>
    <mergeCell ref="A3:N3"/>
    <mergeCell ref="A4:N4"/>
  </mergeCells>
  <printOptions/>
  <pageMargins left="0.65" right="0.17" top="0.21" bottom="0.44" header="0.17" footer="0.16"/>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00FF00"/>
  </sheetPr>
  <dimension ref="B3:AM21"/>
  <sheetViews>
    <sheetView zoomScaleSheetLayoutView="70" zoomScalePageLayoutView="0" workbookViewId="0" topLeftCell="B4">
      <pane xSplit="2" ySplit="6" topLeftCell="D10" activePane="bottomRight" state="frozen"/>
      <selection pane="topLeft" activeCell="B4" sqref="B4"/>
      <selection pane="topRight" activeCell="D4" sqref="D4"/>
      <selection pane="bottomLeft" activeCell="B10" sqref="B10"/>
      <selection pane="bottomRight" activeCell="AQ12" sqref="AQ12"/>
    </sheetView>
  </sheetViews>
  <sheetFormatPr defaultColWidth="9.140625" defaultRowHeight="12.75"/>
  <cols>
    <col min="1" max="1" width="0.5625" style="0" customWidth="1"/>
    <col min="2" max="2" width="4.00390625" style="0" customWidth="1"/>
    <col min="3" max="3" width="48.7109375" style="0" customWidth="1"/>
    <col min="4" max="4" width="6.57421875" style="0" customWidth="1"/>
    <col min="5" max="5" width="9.57421875" style="0" hidden="1" customWidth="1"/>
    <col min="6" max="6" width="5.140625" style="0" hidden="1" customWidth="1"/>
    <col min="7" max="7" width="2.28125" style="0" hidden="1" customWidth="1"/>
    <col min="8" max="8" width="5.00390625" style="0" hidden="1" customWidth="1"/>
    <col min="9" max="9" width="1.28515625" style="0" hidden="1" customWidth="1"/>
    <col min="10" max="10" width="1.7109375" style="0" hidden="1" customWidth="1"/>
    <col min="11" max="11" width="2.28125" style="0" hidden="1" customWidth="1"/>
    <col min="12" max="12" width="10.140625" style="0" hidden="1" customWidth="1"/>
    <col min="13" max="13" width="9.28125" style="0" hidden="1" customWidth="1"/>
    <col min="14" max="14" width="9.7109375" style="0" hidden="1" customWidth="1"/>
    <col min="15" max="17" width="9.28125" style="0" hidden="1" customWidth="1"/>
    <col min="18" max="18" width="10.7109375" style="0" hidden="1" customWidth="1"/>
    <col min="19" max="25" width="0" style="0" hidden="1" customWidth="1"/>
    <col min="26" max="26" width="12.421875" style="0" hidden="1" customWidth="1"/>
    <col min="27" max="28" width="9.57421875" style="0" hidden="1" customWidth="1"/>
    <col min="29" max="29" width="4.57421875" style="0" hidden="1" customWidth="1"/>
    <col min="30" max="30" width="8.00390625" style="0" hidden="1" customWidth="1"/>
    <col min="31" max="31" width="4.57421875" style="0" hidden="1" customWidth="1"/>
    <col min="32" max="32" width="8.00390625" style="0" hidden="1" customWidth="1"/>
    <col min="33" max="33" width="14.8515625" style="0" customWidth="1"/>
    <col min="34" max="34" width="7.421875" style="0" customWidth="1"/>
    <col min="35" max="35" width="11.00390625" style="0" customWidth="1"/>
    <col min="36" max="36" width="8.8515625" style="0" customWidth="1"/>
    <col min="37" max="37" width="11.8515625" style="0" customWidth="1"/>
    <col min="38" max="38" width="9.28125" style="0" customWidth="1"/>
    <col min="39" max="39" width="10.7109375" style="0" customWidth="1"/>
  </cols>
  <sheetData>
    <row r="3" spans="9:11" ht="12.75">
      <c r="I3" s="363" t="s">
        <v>193</v>
      </c>
      <c r="J3" s="363"/>
      <c r="K3" s="363"/>
    </row>
    <row r="4" spans="2:39" ht="16.5" customHeight="1">
      <c r="B4" s="356" t="s">
        <v>438</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row>
    <row r="5" spans="2:39" ht="16.5" customHeight="1">
      <c r="B5" s="148"/>
      <c r="C5" s="67"/>
      <c r="D5" s="67"/>
      <c r="E5" s="165"/>
      <c r="F5" s="165"/>
      <c r="G5" s="165"/>
      <c r="H5" s="165"/>
      <c r="I5" s="165"/>
      <c r="J5" s="165"/>
      <c r="K5" s="165"/>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3:39" ht="24.75" customHeight="1">
      <c r="C6" s="447" t="s">
        <v>500</v>
      </c>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295"/>
    </row>
    <row r="7" spans="2:39" ht="14.25" customHeight="1">
      <c r="B7" s="358" t="s">
        <v>79</v>
      </c>
      <c r="C7" s="358" t="s">
        <v>1</v>
      </c>
      <c r="D7" s="358" t="s">
        <v>2</v>
      </c>
      <c r="E7" s="358" t="s">
        <v>377</v>
      </c>
      <c r="F7" s="358" t="s">
        <v>371</v>
      </c>
      <c r="G7" s="446"/>
      <c r="H7" s="358" t="s">
        <v>371</v>
      </c>
      <c r="I7" s="446"/>
      <c r="J7" s="358" t="s">
        <v>371</v>
      </c>
      <c r="K7" s="446"/>
      <c r="L7" s="358" t="s">
        <v>395</v>
      </c>
      <c r="M7" s="358" t="s">
        <v>390</v>
      </c>
      <c r="N7" s="446"/>
      <c r="O7" s="358" t="s">
        <v>390</v>
      </c>
      <c r="P7" s="446"/>
      <c r="Q7" s="358" t="s">
        <v>390</v>
      </c>
      <c r="R7" s="446"/>
      <c r="S7" s="358" t="s">
        <v>457</v>
      </c>
      <c r="T7" s="358" t="s">
        <v>450</v>
      </c>
      <c r="U7" s="446"/>
      <c r="V7" s="358" t="s">
        <v>450</v>
      </c>
      <c r="W7" s="446"/>
      <c r="X7" s="358" t="s">
        <v>450</v>
      </c>
      <c r="Y7" s="446"/>
      <c r="Z7" s="358" t="s">
        <v>478</v>
      </c>
      <c r="AA7" s="353" t="s">
        <v>469</v>
      </c>
      <c r="AB7" s="354"/>
      <c r="AC7" s="354"/>
      <c r="AD7" s="354"/>
      <c r="AE7" s="354"/>
      <c r="AF7" s="355"/>
      <c r="AG7" s="358" t="s">
        <v>475</v>
      </c>
      <c r="AH7" s="353" t="s">
        <v>470</v>
      </c>
      <c r="AI7" s="354"/>
      <c r="AJ7" s="354"/>
      <c r="AK7" s="354"/>
      <c r="AL7" s="354"/>
      <c r="AM7" s="355"/>
    </row>
    <row r="8" spans="2:39" ht="12.75" customHeight="1">
      <c r="B8" s="445"/>
      <c r="C8" s="445"/>
      <c r="D8" s="445"/>
      <c r="E8" s="445"/>
      <c r="F8" s="444" t="s">
        <v>258</v>
      </c>
      <c r="G8" s="444"/>
      <c r="H8" s="444" t="s">
        <v>259</v>
      </c>
      <c r="I8" s="444"/>
      <c r="J8" s="444" t="s">
        <v>260</v>
      </c>
      <c r="K8" s="444"/>
      <c r="L8" s="445"/>
      <c r="M8" s="444" t="s">
        <v>258</v>
      </c>
      <c r="N8" s="444"/>
      <c r="O8" s="444" t="s">
        <v>259</v>
      </c>
      <c r="P8" s="444"/>
      <c r="Q8" s="444" t="s">
        <v>260</v>
      </c>
      <c r="R8" s="444"/>
      <c r="S8" s="445"/>
      <c r="T8" s="444" t="s">
        <v>258</v>
      </c>
      <c r="U8" s="444"/>
      <c r="V8" s="444" t="s">
        <v>259</v>
      </c>
      <c r="W8" s="444"/>
      <c r="X8" s="444" t="s">
        <v>260</v>
      </c>
      <c r="Y8" s="444"/>
      <c r="Z8" s="445"/>
      <c r="AA8" s="444" t="s">
        <v>258</v>
      </c>
      <c r="AB8" s="444"/>
      <c r="AC8" s="444" t="s">
        <v>259</v>
      </c>
      <c r="AD8" s="444"/>
      <c r="AE8" s="444" t="s">
        <v>260</v>
      </c>
      <c r="AF8" s="444"/>
      <c r="AG8" s="445"/>
      <c r="AH8" s="444" t="s">
        <v>258</v>
      </c>
      <c r="AI8" s="444"/>
      <c r="AJ8" s="444" t="s">
        <v>259</v>
      </c>
      <c r="AK8" s="444"/>
      <c r="AL8" s="444" t="s">
        <v>260</v>
      </c>
      <c r="AM8" s="444"/>
    </row>
    <row r="9" spans="2:39" ht="29.25" customHeight="1">
      <c r="B9" s="445"/>
      <c r="C9" s="445"/>
      <c r="D9" s="445"/>
      <c r="E9" s="445"/>
      <c r="F9" s="1" t="s">
        <v>73</v>
      </c>
      <c r="G9" s="1" t="s">
        <v>81</v>
      </c>
      <c r="H9" s="1" t="s">
        <v>73</v>
      </c>
      <c r="I9" s="1" t="s">
        <v>81</v>
      </c>
      <c r="J9" s="1" t="s">
        <v>73</v>
      </c>
      <c r="K9" s="1" t="s">
        <v>81</v>
      </c>
      <c r="L9" s="445"/>
      <c r="M9" s="1" t="s">
        <v>73</v>
      </c>
      <c r="N9" s="1" t="s">
        <v>81</v>
      </c>
      <c r="O9" s="1" t="s">
        <v>73</v>
      </c>
      <c r="P9" s="1" t="s">
        <v>81</v>
      </c>
      <c r="Q9" s="1" t="s">
        <v>73</v>
      </c>
      <c r="R9" s="1" t="s">
        <v>81</v>
      </c>
      <c r="S9" s="445"/>
      <c r="T9" s="1" t="s">
        <v>73</v>
      </c>
      <c r="U9" s="1" t="s">
        <v>81</v>
      </c>
      <c r="V9" s="1" t="s">
        <v>73</v>
      </c>
      <c r="W9" s="1" t="s">
        <v>81</v>
      </c>
      <c r="X9" s="1" t="s">
        <v>73</v>
      </c>
      <c r="Y9" s="1" t="s">
        <v>81</v>
      </c>
      <c r="Z9" s="445"/>
      <c r="AA9" s="1" t="s">
        <v>73</v>
      </c>
      <c r="AB9" s="1" t="s">
        <v>81</v>
      </c>
      <c r="AC9" s="1" t="s">
        <v>73</v>
      </c>
      <c r="AD9" s="1" t="s">
        <v>81</v>
      </c>
      <c r="AE9" s="1" t="s">
        <v>73</v>
      </c>
      <c r="AF9" s="1" t="s">
        <v>81</v>
      </c>
      <c r="AG9" s="445"/>
      <c r="AH9" s="1" t="s">
        <v>73</v>
      </c>
      <c r="AI9" s="1" t="s">
        <v>81</v>
      </c>
      <c r="AJ9" s="1" t="s">
        <v>73</v>
      </c>
      <c r="AK9" s="1" t="s">
        <v>81</v>
      </c>
      <c r="AL9" s="1" t="s">
        <v>73</v>
      </c>
      <c r="AM9" s="1" t="s">
        <v>81</v>
      </c>
    </row>
    <row r="10" spans="2:39" ht="18.75" customHeight="1">
      <c r="B10" s="9">
        <v>1</v>
      </c>
      <c r="C10" s="10" t="s">
        <v>157</v>
      </c>
      <c r="D10" s="8" t="s">
        <v>27</v>
      </c>
      <c r="E10" s="19">
        <v>195.48543954339297</v>
      </c>
      <c r="F10" s="8">
        <v>1</v>
      </c>
      <c r="G10" s="18">
        <v>195.48543954339297</v>
      </c>
      <c r="H10" s="8">
        <v>1</v>
      </c>
      <c r="I10" s="18">
        <v>195.48543954339297</v>
      </c>
      <c r="J10" s="8">
        <v>1</v>
      </c>
      <c r="K10" s="18">
        <v>195.48543954339297</v>
      </c>
      <c r="L10" s="19">
        <v>207.63896480524525</v>
      </c>
      <c r="M10" s="8">
        <v>1</v>
      </c>
      <c r="N10" s="18">
        <f>M10*L10</f>
        <v>207.63896480524525</v>
      </c>
      <c r="O10" s="8">
        <v>1</v>
      </c>
      <c r="P10" s="18">
        <f>L10*O10</f>
        <v>207.63896480524525</v>
      </c>
      <c r="Q10" s="8">
        <v>1</v>
      </c>
      <c r="R10" s="18">
        <f>Q10*L10</f>
        <v>207.63896480524525</v>
      </c>
      <c r="S10" s="19">
        <f>L10*1.059</f>
        <v>219.8896637287547</v>
      </c>
      <c r="T10" s="8">
        <v>1</v>
      </c>
      <c r="U10" s="18">
        <f>S10*T10</f>
        <v>219.8896637287547</v>
      </c>
      <c r="V10" s="8">
        <v>1</v>
      </c>
      <c r="W10" s="18">
        <f>V10*S10</f>
        <v>219.8896637287547</v>
      </c>
      <c r="X10" s="8">
        <v>1</v>
      </c>
      <c r="Y10" s="18">
        <f>X10*S10</f>
        <v>219.8896637287547</v>
      </c>
      <c r="Z10" s="19">
        <f>S10*1.2778</f>
        <v>280.97501231260276</v>
      </c>
      <c r="AA10" s="8">
        <v>1</v>
      </c>
      <c r="AB10" s="18">
        <f>Z10*AA10</f>
        <v>280.97501231260276</v>
      </c>
      <c r="AC10" s="8">
        <v>1</v>
      </c>
      <c r="AD10" s="18">
        <f>W10*1.2778</f>
        <v>280.97501231260276</v>
      </c>
      <c r="AE10" s="8">
        <v>1</v>
      </c>
      <c r="AF10" s="253">
        <f aca="true" t="shared" si="0" ref="AF10:AF15">Y10*1.2778</f>
        <v>280.97501231260276</v>
      </c>
      <c r="AG10" s="42">
        <f>Z10*1.0524</f>
        <v>295.69810295778314</v>
      </c>
      <c r="AH10" s="8">
        <v>1</v>
      </c>
      <c r="AI10" s="42">
        <f>AG10*AH10</f>
        <v>295.69810295778314</v>
      </c>
      <c r="AJ10" s="8">
        <v>1</v>
      </c>
      <c r="AK10" s="42">
        <f>AG10*AJ10</f>
        <v>295.69810295778314</v>
      </c>
      <c r="AL10" s="8">
        <v>1</v>
      </c>
      <c r="AM10" s="42">
        <f>AG10*AL10</f>
        <v>295.69810295778314</v>
      </c>
    </row>
    <row r="11" spans="2:39" ht="18.75" customHeight="1">
      <c r="B11" s="9"/>
      <c r="C11" s="54" t="s">
        <v>479</v>
      </c>
      <c r="D11" s="8"/>
      <c r="E11" s="19">
        <v>0</v>
      </c>
      <c r="F11" s="8"/>
      <c r="G11" s="18">
        <v>0</v>
      </c>
      <c r="H11" s="8"/>
      <c r="I11" s="18">
        <v>0</v>
      </c>
      <c r="J11" s="8"/>
      <c r="K11" s="18">
        <v>0</v>
      </c>
      <c r="L11" s="19">
        <v>0</v>
      </c>
      <c r="M11" s="8"/>
      <c r="N11" s="18">
        <f>M11*L11</f>
        <v>0</v>
      </c>
      <c r="O11" s="8"/>
      <c r="P11" s="18">
        <f>L11*O11</f>
        <v>0</v>
      </c>
      <c r="Q11" s="8"/>
      <c r="R11" s="18">
        <f>Q11*L11</f>
        <v>0</v>
      </c>
      <c r="S11" s="19">
        <f>L11*1.059</f>
        <v>0</v>
      </c>
      <c r="T11" s="8"/>
      <c r="U11" s="18">
        <f>S11*T11</f>
        <v>0</v>
      </c>
      <c r="V11" s="8"/>
      <c r="W11" s="18">
        <f>V11*S11</f>
        <v>0</v>
      </c>
      <c r="X11" s="8"/>
      <c r="Y11" s="18">
        <f>X11*S11</f>
        <v>0</v>
      </c>
      <c r="Z11" s="19">
        <f>S11*1.278</f>
        <v>0</v>
      </c>
      <c r="AA11" s="8"/>
      <c r="AB11" s="18">
        <f>Z11*AA11</f>
        <v>0</v>
      </c>
      <c r="AC11" s="8"/>
      <c r="AD11" s="18">
        <f>AC11*Z11</f>
        <v>0</v>
      </c>
      <c r="AE11" s="8"/>
      <c r="AF11" s="253">
        <f t="shared" si="0"/>
        <v>0</v>
      </c>
      <c r="AG11" s="42">
        <f>Z11*1.0524</f>
        <v>0</v>
      </c>
      <c r="AH11" s="8"/>
      <c r="AI11" s="42">
        <f>AG11*AH11</f>
        <v>0</v>
      </c>
      <c r="AJ11" s="8"/>
      <c r="AK11" s="42">
        <f>AG11*AJ11</f>
        <v>0</v>
      </c>
      <c r="AL11" s="8"/>
      <c r="AM11" s="42">
        <f>AG11*AL11</f>
        <v>0</v>
      </c>
    </row>
    <row r="12" spans="2:39" ht="18.75" customHeight="1">
      <c r="B12" s="9">
        <v>2</v>
      </c>
      <c r="C12" s="10" t="s">
        <v>262</v>
      </c>
      <c r="D12" s="8" t="s">
        <v>41</v>
      </c>
      <c r="E12" s="19">
        <v>1121.9164356403423</v>
      </c>
      <c r="F12" s="8">
        <v>1</v>
      </c>
      <c r="G12" s="18">
        <v>1121.9164356403423</v>
      </c>
      <c r="H12" s="8">
        <v>1</v>
      </c>
      <c r="I12" s="18">
        <v>1121.9164356403423</v>
      </c>
      <c r="J12" s="8">
        <v>0</v>
      </c>
      <c r="K12" s="18">
        <v>0</v>
      </c>
      <c r="L12" s="19">
        <v>1191.6671023605381</v>
      </c>
      <c r="M12" s="8">
        <v>1</v>
      </c>
      <c r="N12" s="18">
        <f>M12*L12</f>
        <v>1191.6671023605381</v>
      </c>
      <c r="O12" s="8">
        <v>1</v>
      </c>
      <c r="P12" s="18">
        <f>L12*O12</f>
        <v>1191.6671023605381</v>
      </c>
      <c r="Q12" s="8">
        <v>0</v>
      </c>
      <c r="R12" s="18">
        <f>Q12*L12</f>
        <v>0</v>
      </c>
      <c r="S12" s="19">
        <f>L12*1.059</f>
        <v>1261.9754613998098</v>
      </c>
      <c r="T12" s="8">
        <v>1</v>
      </c>
      <c r="U12" s="18">
        <f>S12*T12</f>
        <v>1261.9754613998098</v>
      </c>
      <c r="V12" s="8">
        <v>1</v>
      </c>
      <c r="W12" s="18">
        <f>P12*1.059</f>
        <v>1261.9754613998098</v>
      </c>
      <c r="X12" s="8">
        <v>0</v>
      </c>
      <c r="Y12" s="18">
        <f>X12*S12</f>
        <v>0</v>
      </c>
      <c r="Z12" s="19">
        <f>S12*1.2778</f>
        <v>1612.552244576677</v>
      </c>
      <c r="AA12" s="8">
        <v>1</v>
      </c>
      <c r="AB12" s="18">
        <f>Z12*AA12</f>
        <v>1612.552244576677</v>
      </c>
      <c r="AC12" s="8">
        <v>1</v>
      </c>
      <c r="AD12" s="18">
        <f>W12*1.2778</f>
        <v>1612.552244576677</v>
      </c>
      <c r="AE12" s="8">
        <v>0</v>
      </c>
      <c r="AF12" s="253">
        <f t="shared" si="0"/>
        <v>0</v>
      </c>
      <c r="AG12" s="42">
        <f>Z12*1.0524</f>
        <v>1697.0499821924948</v>
      </c>
      <c r="AH12" s="8">
        <v>1</v>
      </c>
      <c r="AI12" s="42">
        <f>AG12*AH12</f>
        <v>1697.0499821924948</v>
      </c>
      <c r="AJ12" s="8">
        <v>1</v>
      </c>
      <c r="AK12" s="42">
        <f>AG12*AJ12</f>
        <v>1697.0499821924948</v>
      </c>
      <c r="AL12" s="8">
        <v>0</v>
      </c>
      <c r="AM12" s="42">
        <f>AG12*AL12</f>
        <v>0</v>
      </c>
    </row>
    <row r="13" spans="2:39" ht="18.75" customHeight="1">
      <c r="B13" s="9">
        <v>3</v>
      </c>
      <c r="C13" s="32" t="s">
        <v>263</v>
      </c>
      <c r="D13" s="8" t="s">
        <v>41</v>
      </c>
      <c r="E13" s="19">
        <v>2090.8442664206377</v>
      </c>
      <c r="F13" s="8"/>
      <c r="G13" s="18">
        <v>0</v>
      </c>
      <c r="H13" s="8"/>
      <c r="I13" s="18">
        <v>0</v>
      </c>
      <c r="J13" s="8">
        <v>1</v>
      </c>
      <c r="K13" s="18">
        <v>2090.8442664206377</v>
      </c>
      <c r="L13" s="19">
        <v>2220.8341453082753</v>
      </c>
      <c r="M13" s="8"/>
      <c r="N13" s="18">
        <f>M13*L13</f>
        <v>0</v>
      </c>
      <c r="O13" s="8"/>
      <c r="P13" s="18">
        <f>L13*O13</f>
        <v>0</v>
      </c>
      <c r="Q13" s="8">
        <v>1</v>
      </c>
      <c r="R13" s="18">
        <f>Q13*L13</f>
        <v>2220.8341453082753</v>
      </c>
      <c r="S13" s="19">
        <f>L13*1.059</f>
        <v>2351.8633598814636</v>
      </c>
      <c r="T13" s="8"/>
      <c r="U13" s="18">
        <f>S13*T13</f>
        <v>0</v>
      </c>
      <c r="V13" s="8"/>
      <c r="W13" s="18">
        <f>V13*S13</f>
        <v>0</v>
      </c>
      <c r="X13" s="8">
        <v>1</v>
      </c>
      <c r="Y13" s="18">
        <f>R13*1.059</f>
        <v>2351.8633598814636</v>
      </c>
      <c r="Z13" s="19">
        <f>S13*1.2778</f>
        <v>3005.2110012565345</v>
      </c>
      <c r="AA13" s="8"/>
      <c r="AB13" s="18">
        <f>Z13*AA13</f>
        <v>0</v>
      </c>
      <c r="AC13" s="8"/>
      <c r="AD13" s="18">
        <f>W13*1.2778</f>
        <v>0</v>
      </c>
      <c r="AE13" s="8">
        <v>1</v>
      </c>
      <c r="AF13" s="253">
        <f t="shared" si="0"/>
        <v>3005.2110012565345</v>
      </c>
      <c r="AG13" s="42">
        <f>Z13*1.0524</f>
        <v>3162.684057722377</v>
      </c>
      <c r="AH13" s="8"/>
      <c r="AI13" s="42">
        <f>AG13*AH13</f>
        <v>0</v>
      </c>
      <c r="AJ13" s="8"/>
      <c r="AK13" s="42">
        <f>AG13*AJ13</f>
        <v>0</v>
      </c>
      <c r="AL13" s="8">
        <v>1</v>
      </c>
      <c r="AM13" s="42">
        <f>AG13*AL13</f>
        <v>3162.684057722377</v>
      </c>
    </row>
    <row r="14" spans="2:39" ht="18.75" customHeight="1">
      <c r="B14" s="9">
        <v>4</v>
      </c>
      <c r="C14" s="10" t="s">
        <v>167</v>
      </c>
      <c r="D14" s="8" t="s">
        <v>41</v>
      </c>
      <c r="E14" s="15" t="s">
        <v>75</v>
      </c>
      <c r="F14" s="8">
        <v>1</v>
      </c>
      <c r="G14" s="18">
        <v>1376.1247740189044</v>
      </c>
      <c r="H14" s="8">
        <v>1</v>
      </c>
      <c r="I14" s="18">
        <v>2511.17242901075</v>
      </c>
      <c r="J14" s="8">
        <v>1</v>
      </c>
      <c r="K14" s="18">
        <v>2511.17242901075</v>
      </c>
      <c r="L14" s="15" t="s">
        <v>75</v>
      </c>
      <c r="M14" s="8">
        <v>1</v>
      </c>
      <c r="N14" s="18">
        <v>1461.6798273444338</v>
      </c>
      <c r="O14" s="8">
        <v>1</v>
      </c>
      <c r="P14" s="18">
        <v>2667.294530094777</v>
      </c>
      <c r="Q14" s="8">
        <v>1</v>
      </c>
      <c r="R14" s="18">
        <v>2667.294530094777</v>
      </c>
      <c r="S14" s="15" t="s">
        <v>75</v>
      </c>
      <c r="T14" s="8">
        <v>1</v>
      </c>
      <c r="U14" s="18">
        <f>N14*1.059</f>
        <v>1547.9189371577552</v>
      </c>
      <c r="V14" s="8">
        <v>1</v>
      </c>
      <c r="W14" s="18">
        <f>P14*1.059</f>
        <v>2824.664907370369</v>
      </c>
      <c r="X14" s="8">
        <v>1</v>
      </c>
      <c r="Y14" s="18">
        <f>R14*1.059</f>
        <v>2824.664907370369</v>
      </c>
      <c r="Z14" s="15" t="s">
        <v>75</v>
      </c>
      <c r="AA14" s="8">
        <v>1</v>
      </c>
      <c r="AB14" s="18">
        <f>U14*1.2778</f>
        <v>1977.9308179001796</v>
      </c>
      <c r="AC14" s="8">
        <v>1</v>
      </c>
      <c r="AD14" s="18">
        <f>W14*1.2778</f>
        <v>3609.3568186378575</v>
      </c>
      <c r="AE14" s="8">
        <v>1</v>
      </c>
      <c r="AF14" s="253">
        <f t="shared" si="0"/>
        <v>3609.3568186378575</v>
      </c>
      <c r="AG14" s="15" t="s">
        <v>75</v>
      </c>
      <c r="AH14" s="8">
        <v>1</v>
      </c>
      <c r="AI14" s="42">
        <f>AB14*5.24/100+AB14</f>
        <v>2081.574392758149</v>
      </c>
      <c r="AJ14" s="8">
        <v>1</v>
      </c>
      <c r="AK14" s="42">
        <f>AD14*5.24/100+AD14</f>
        <v>3798.487115934481</v>
      </c>
      <c r="AL14" s="8">
        <v>1</v>
      </c>
      <c r="AM14" s="42">
        <f>AF14*5.24/100+AF14</f>
        <v>3798.487115934481</v>
      </c>
    </row>
    <row r="15" spans="2:39" ht="18.75" customHeight="1">
      <c r="B15" s="9">
        <v>5</v>
      </c>
      <c r="C15" s="10" t="s">
        <v>168</v>
      </c>
      <c r="D15" s="8" t="s">
        <v>75</v>
      </c>
      <c r="E15" s="15" t="s">
        <v>75</v>
      </c>
      <c r="F15" s="8">
        <v>1</v>
      </c>
      <c r="G15" s="18">
        <v>1205.364765564004</v>
      </c>
      <c r="H15" s="8">
        <v>1</v>
      </c>
      <c r="I15" s="18">
        <v>1205.364765564004</v>
      </c>
      <c r="J15" s="8">
        <v>1</v>
      </c>
      <c r="K15" s="18">
        <v>1205.364765564004</v>
      </c>
      <c r="L15" s="15" t="s">
        <v>75</v>
      </c>
      <c r="M15" s="8">
        <v>1</v>
      </c>
      <c r="N15" s="18">
        <v>1280.3034984038839</v>
      </c>
      <c r="O15" s="8">
        <v>1</v>
      </c>
      <c r="P15" s="18">
        <v>1280.3034984038839</v>
      </c>
      <c r="Q15" s="8">
        <v>1</v>
      </c>
      <c r="R15" s="18">
        <v>1280.3034984038839</v>
      </c>
      <c r="S15" s="15" t="s">
        <v>75</v>
      </c>
      <c r="T15" s="8">
        <v>1</v>
      </c>
      <c r="U15" s="18">
        <f>N15*1.059</f>
        <v>1355.841404809713</v>
      </c>
      <c r="V15" s="8">
        <v>1</v>
      </c>
      <c r="W15" s="18">
        <f>P15*1.059</f>
        <v>1355.841404809713</v>
      </c>
      <c r="X15" s="8">
        <v>1</v>
      </c>
      <c r="Y15" s="18">
        <f>R15*1.059</f>
        <v>1355.841404809713</v>
      </c>
      <c r="Z15" s="15" t="s">
        <v>75</v>
      </c>
      <c r="AA15" s="8">
        <v>1</v>
      </c>
      <c r="AB15" s="18">
        <f>U15*1.2778</f>
        <v>1732.4941470658512</v>
      </c>
      <c r="AC15" s="8">
        <v>1</v>
      </c>
      <c r="AD15" s="18">
        <f>W15*1.2778</f>
        <v>1732.4941470658512</v>
      </c>
      <c r="AE15" s="8">
        <v>1</v>
      </c>
      <c r="AF15" s="253">
        <f t="shared" si="0"/>
        <v>1732.4941470658512</v>
      </c>
      <c r="AG15" s="15" t="s">
        <v>75</v>
      </c>
      <c r="AH15" s="8">
        <v>1</v>
      </c>
      <c r="AI15" s="42">
        <f>AB15*5.24/100+AB15</f>
        <v>1823.2768403721018</v>
      </c>
      <c r="AJ15" s="8">
        <v>1</v>
      </c>
      <c r="AK15" s="42">
        <f>AD15*5.24/100+AD15</f>
        <v>1823.2768403721018</v>
      </c>
      <c r="AL15" s="8">
        <v>1</v>
      </c>
      <c r="AM15" s="42">
        <f>AF15*5.24/100+AF15</f>
        <v>1823.2768403721018</v>
      </c>
    </row>
    <row r="16" spans="2:39" ht="18.75" customHeight="1">
      <c r="B16" s="2"/>
      <c r="C16" s="16" t="s">
        <v>95</v>
      </c>
      <c r="E16" s="3"/>
      <c r="F16" s="8"/>
      <c r="G16" s="108">
        <f>SUM(G10:G15)</f>
        <v>3898.8914147666437</v>
      </c>
      <c r="H16" s="8"/>
      <c r="I16" s="108">
        <f>SUM(I10:I15)</f>
        <v>5033.9390697584895</v>
      </c>
      <c r="J16" s="8"/>
      <c r="K16" s="108">
        <f>SUM(K10:K15)</f>
        <v>6002.866900538785</v>
      </c>
      <c r="L16" s="3"/>
      <c r="M16" s="8"/>
      <c r="N16" s="108">
        <f>SUM(N10:N15)</f>
        <v>4141.289392914101</v>
      </c>
      <c r="O16" s="8"/>
      <c r="P16" s="108">
        <f>SUM(P10:P15)</f>
        <v>5346.904095664445</v>
      </c>
      <c r="Q16" s="8"/>
      <c r="R16" s="108">
        <f>SUM(R10:R15)</f>
        <v>6376.071138612182</v>
      </c>
      <c r="S16" s="3"/>
      <c r="T16" s="8"/>
      <c r="U16" s="108">
        <f>SUM(U10:U15)</f>
        <v>4385.6254670960325</v>
      </c>
      <c r="V16" s="8"/>
      <c r="W16" s="108">
        <f>SUM(W10:W15)</f>
        <v>5662.371437308646</v>
      </c>
      <c r="X16" s="8"/>
      <c r="Y16" s="108">
        <f>SUM(Y10:Y15)</f>
        <v>6752.259335790301</v>
      </c>
      <c r="Z16" s="3"/>
      <c r="AA16" s="8"/>
      <c r="AB16" s="50">
        <f>SUM(AB10:AB15)</f>
        <v>5603.95222185531</v>
      </c>
      <c r="AC16" s="8"/>
      <c r="AD16" s="50">
        <f>SUM(AD10:AD15)</f>
        <v>7235.378222592989</v>
      </c>
      <c r="AE16" s="8"/>
      <c r="AF16" s="50">
        <f>SUM(AF10:AF15)</f>
        <v>8628.036979272845</v>
      </c>
      <c r="AG16" s="4"/>
      <c r="AH16" s="4"/>
      <c r="AI16" s="50">
        <f>SUM(AI10:AI15)</f>
        <v>5897.599318280529</v>
      </c>
      <c r="AJ16" s="2"/>
      <c r="AK16" s="50">
        <f>SUM(AK10:AK15)</f>
        <v>7614.512041456861</v>
      </c>
      <c r="AL16" s="2"/>
      <c r="AM16" s="50">
        <f>SUM(AM10:AM15)</f>
        <v>9080.146116986743</v>
      </c>
    </row>
    <row r="17" spans="3:11" ht="12" customHeight="1">
      <c r="C17" s="190"/>
      <c r="D17" s="190"/>
      <c r="E17" s="185"/>
      <c r="F17" s="185"/>
      <c r="G17" s="185"/>
      <c r="H17" s="185"/>
      <c r="I17" s="185"/>
      <c r="J17" s="185"/>
      <c r="K17" s="185"/>
    </row>
    <row r="18" spans="2:39" ht="39" customHeight="1">
      <c r="B18" s="359" t="s">
        <v>200</v>
      </c>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row>
    <row r="19" ht="12.75">
      <c r="AE19" s="31"/>
    </row>
    <row r="20" ht="12.75">
      <c r="K20" s="31"/>
    </row>
    <row r="21" ht="12.75">
      <c r="G21" s="31"/>
    </row>
  </sheetData>
  <sheetProtection/>
  <mergeCells count="38">
    <mergeCell ref="AH7:AM7"/>
    <mergeCell ref="B18:AM18"/>
    <mergeCell ref="B4:AM4"/>
    <mergeCell ref="AG7:AG9"/>
    <mergeCell ref="AH8:AI8"/>
    <mergeCell ref="AJ8:AK8"/>
    <mergeCell ref="AL8:AM8"/>
    <mergeCell ref="S7:S9"/>
    <mergeCell ref="T7:U7"/>
    <mergeCell ref="X7:Y7"/>
    <mergeCell ref="T8:U8"/>
    <mergeCell ref="V8:W8"/>
    <mergeCell ref="X8:Y8"/>
    <mergeCell ref="E7:E9"/>
    <mergeCell ref="H7:I7"/>
    <mergeCell ref="M8:N8"/>
    <mergeCell ref="Q8:R8"/>
    <mergeCell ref="O8:P8"/>
    <mergeCell ref="D7:D9"/>
    <mergeCell ref="I3:K3"/>
    <mergeCell ref="B7:B9"/>
    <mergeCell ref="C7:C9"/>
    <mergeCell ref="J7:K7"/>
    <mergeCell ref="F8:G8"/>
    <mergeCell ref="H8:I8"/>
    <mergeCell ref="J8:K8"/>
    <mergeCell ref="C6:AL6"/>
    <mergeCell ref="V7:W7"/>
    <mergeCell ref="AA8:AB8"/>
    <mergeCell ref="AC8:AD8"/>
    <mergeCell ref="AE8:AF8"/>
    <mergeCell ref="AA7:AF7"/>
    <mergeCell ref="L7:L9"/>
    <mergeCell ref="F7:G7"/>
    <mergeCell ref="M7:N7"/>
    <mergeCell ref="Q7:R7"/>
    <mergeCell ref="O7:P7"/>
    <mergeCell ref="Z7:Z9"/>
  </mergeCells>
  <printOptions/>
  <pageMargins left="0.6299212598425197" right="0.15748031496062992" top="0.5118110236220472" bottom="0.4330708661417323" header="0.2362204724409449" footer="0.15748031496062992"/>
  <pageSetup horizontalDpi="600" verticalDpi="600" orientation="landscape" paperSize="9" r:id="rId1"/>
  <headerFooter alignWithMargins="0">
    <oddFooter>&amp;L&amp;8&amp;Z&amp;F</oddFooter>
  </headerFooter>
</worksheet>
</file>

<file path=xl/worksheets/sheet27.xml><?xml version="1.0" encoding="utf-8"?>
<worksheet xmlns="http://schemas.openxmlformats.org/spreadsheetml/2006/main" xmlns:r="http://schemas.openxmlformats.org/officeDocument/2006/relationships">
  <sheetPr>
    <tabColor rgb="FF00FF00"/>
  </sheetPr>
  <dimension ref="A1:N24"/>
  <sheetViews>
    <sheetView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C14" sqref="C14"/>
    </sheetView>
  </sheetViews>
  <sheetFormatPr defaultColWidth="9.140625" defaultRowHeight="12.75"/>
  <cols>
    <col min="1" max="1" width="8.28125" style="0" customWidth="1"/>
    <col min="2" max="2" width="79.421875" style="0" customWidth="1"/>
    <col min="3" max="3" width="10.57421875" style="0" customWidth="1"/>
    <col min="4" max="4" width="9.28125" style="0" customWidth="1"/>
    <col min="5" max="5" width="9.28125" style="0" hidden="1" customWidth="1"/>
    <col min="6" max="6" width="11.140625" style="0" hidden="1" customWidth="1"/>
    <col min="7" max="7" width="9.421875" style="0" hidden="1" customWidth="1"/>
    <col min="8" max="8" width="10.8515625" style="0" hidden="1" customWidth="1"/>
    <col min="9" max="9" width="9.28125" style="0" hidden="1" customWidth="1"/>
    <col min="10" max="10" width="0.2890625" style="0" customWidth="1"/>
    <col min="11" max="11" width="10.8515625" style="0" hidden="1" customWidth="1"/>
    <col min="12" max="12" width="13.421875" style="0" hidden="1" customWidth="1"/>
    <col min="13" max="13" width="14.00390625" style="0" customWidth="1"/>
    <col min="14" max="14" width="13.421875" style="0" customWidth="1"/>
  </cols>
  <sheetData>
    <row r="1" spans="1:14" ht="21" customHeight="1">
      <c r="A1" s="356" t="s">
        <v>212</v>
      </c>
      <c r="B1" s="356"/>
      <c r="C1" s="356"/>
      <c r="D1" s="356"/>
      <c r="E1" s="356"/>
      <c r="F1" s="356"/>
      <c r="G1" s="356"/>
      <c r="H1" s="356"/>
      <c r="I1" s="356"/>
      <c r="J1" s="356"/>
      <c r="K1" s="356"/>
      <c r="L1" s="356"/>
      <c r="M1" s="356"/>
      <c r="N1" s="356"/>
    </row>
    <row r="2" spans="2:14" ht="34.5" customHeight="1">
      <c r="B2" s="438" t="s">
        <v>499</v>
      </c>
      <c r="C2" s="438"/>
      <c r="D2" s="438"/>
      <c r="E2" s="294"/>
      <c r="F2" s="294"/>
      <c r="G2" s="294"/>
      <c r="H2" s="294"/>
      <c r="I2" s="294"/>
      <c r="J2" s="294"/>
      <c r="K2" s="294"/>
      <c r="L2" s="294"/>
      <c r="M2" s="294"/>
      <c r="N2" s="294"/>
    </row>
    <row r="3" spans="1:14" ht="31.5" customHeight="1">
      <c r="A3" s="364" t="s">
        <v>79</v>
      </c>
      <c r="B3" s="364" t="s">
        <v>1</v>
      </c>
      <c r="C3" s="364" t="s">
        <v>2</v>
      </c>
      <c r="D3" s="364" t="s">
        <v>73</v>
      </c>
      <c r="E3" s="358" t="s">
        <v>371</v>
      </c>
      <c r="F3" s="446"/>
      <c r="G3" s="358" t="s">
        <v>390</v>
      </c>
      <c r="H3" s="446"/>
      <c r="I3" s="358" t="s">
        <v>450</v>
      </c>
      <c r="J3" s="446"/>
      <c r="K3" s="358" t="s">
        <v>469</v>
      </c>
      <c r="L3" s="446"/>
      <c r="M3" s="364" t="s">
        <v>470</v>
      </c>
      <c r="N3" s="449"/>
    </row>
    <row r="4" spans="1:14" ht="15" customHeight="1">
      <c r="A4" s="448"/>
      <c r="B4" s="448"/>
      <c r="C4" s="448"/>
      <c r="D4" s="448"/>
      <c r="E4" s="1" t="s">
        <v>77</v>
      </c>
      <c r="F4" s="1" t="s">
        <v>81</v>
      </c>
      <c r="G4" s="1" t="s">
        <v>77</v>
      </c>
      <c r="H4" s="1" t="s">
        <v>81</v>
      </c>
      <c r="I4" s="1" t="s">
        <v>77</v>
      </c>
      <c r="J4" s="1" t="s">
        <v>81</v>
      </c>
      <c r="K4" s="1" t="s">
        <v>77</v>
      </c>
      <c r="L4" s="1" t="s">
        <v>81</v>
      </c>
      <c r="M4" s="1" t="s">
        <v>77</v>
      </c>
      <c r="N4" s="1" t="s">
        <v>81</v>
      </c>
    </row>
    <row r="5" spans="1:14" ht="19.5" customHeight="1">
      <c r="A5" s="9">
        <v>1</v>
      </c>
      <c r="B5" s="10" t="s">
        <v>8</v>
      </c>
      <c r="C5" s="8" t="s">
        <v>41</v>
      </c>
      <c r="D5" s="8">
        <v>1</v>
      </c>
      <c r="E5" s="18">
        <v>200.89412759400068</v>
      </c>
      <c r="F5" s="18">
        <v>200.89412759400068</v>
      </c>
      <c r="G5" s="18">
        <v>213.38391640064728</v>
      </c>
      <c r="H5" s="18">
        <v>213.38391640064728</v>
      </c>
      <c r="I5" s="18">
        <f>G5*1.059</f>
        <v>225.97356746828547</v>
      </c>
      <c r="J5" s="18">
        <f>I5*D5</f>
        <v>225.97356746828547</v>
      </c>
      <c r="K5" s="18">
        <f>I5*1.2778</f>
        <v>288.7490245109752</v>
      </c>
      <c r="L5" s="18">
        <f>K5*D5</f>
        <v>288.7490245109752</v>
      </c>
      <c r="M5" s="42">
        <f>K5*1.0524</f>
        <v>303.87947339535026</v>
      </c>
      <c r="N5" s="42">
        <f>M5*D5</f>
        <v>303.87947339535026</v>
      </c>
    </row>
    <row r="6" spans="1:14" ht="19.5" customHeight="1">
      <c r="A6" s="9">
        <f>A5+1</f>
        <v>2</v>
      </c>
      <c r="B6" s="10" t="s">
        <v>9</v>
      </c>
      <c r="C6" s="8" t="s">
        <v>41</v>
      </c>
      <c r="D6" s="8">
        <v>4</v>
      </c>
      <c r="E6" s="18">
        <v>180.8047148346006</v>
      </c>
      <c r="F6" s="18">
        <v>723.2188593384024</v>
      </c>
      <c r="G6" s="18">
        <v>192.04552476058254</v>
      </c>
      <c r="H6" s="18">
        <v>768.1820990423302</v>
      </c>
      <c r="I6" s="18">
        <f aca="true" t="shared" si="0" ref="I6:I20">G6*1.059</f>
        <v>203.37621072145689</v>
      </c>
      <c r="J6" s="18">
        <f aca="true" t="shared" si="1" ref="J6:J20">I6*D6</f>
        <v>813.5048428858275</v>
      </c>
      <c r="K6" s="18">
        <f aca="true" t="shared" si="2" ref="K6:K20">I6*1.2778</f>
        <v>259.8741220598776</v>
      </c>
      <c r="L6" s="18">
        <f aca="true" t="shared" si="3" ref="L6:L20">K6*D6</f>
        <v>1039.4964882395104</v>
      </c>
      <c r="M6" s="42">
        <f aca="true" t="shared" si="4" ref="M6:M20">K6*1.0524</f>
        <v>273.4915260558152</v>
      </c>
      <c r="N6" s="42">
        <f aca="true" t="shared" si="5" ref="N6:N20">M6*D6</f>
        <v>1093.9661042232608</v>
      </c>
    </row>
    <row r="7" spans="1:14" ht="19.5" customHeight="1">
      <c r="A7" s="9">
        <f aca="true" t="shared" si="6" ref="A7:A14">A6+1</f>
        <v>3</v>
      </c>
      <c r="B7" s="10" t="s">
        <v>28</v>
      </c>
      <c r="C7" s="8" t="s">
        <v>27</v>
      </c>
      <c r="D7" s="8">
        <v>1</v>
      </c>
      <c r="E7" s="18">
        <v>200.89412759400068</v>
      </c>
      <c r="F7" s="18">
        <v>200.89412759400068</v>
      </c>
      <c r="G7" s="18">
        <v>213.38391640064728</v>
      </c>
      <c r="H7" s="18">
        <v>213.38391640064728</v>
      </c>
      <c r="I7" s="18">
        <f t="shared" si="0"/>
        <v>225.97356746828547</v>
      </c>
      <c r="J7" s="18">
        <f t="shared" si="1"/>
        <v>225.97356746828547</v>
      </c>
      <c r="K7" s="18">
        <f t="shared" si="2"/>
        <v>288.7490245109752</v>
      </c>
      <c r="L7" s="18">
        <f t="shared" si="3"/>
        <v>288.7490245109752</v>
      </c>
      <c r="M7" s="42">
        <f t="shared" si="4"/>
        <v>303.87947339535026</v>
      </c>
      <c r="N7" s="42">
        <f t="shared" si="5"/>
        <v>303.87947339535026</v>
      </c>
    </row>
    <row r="8" spans="1:14" ht="19.5" customHeight="1">
      <c r="A8" s="9">
        <f t="shared" si="6"/>
        <v>4</v>
      </c>
      <c r="B8" s="10" t="s">
        <v>29</v>
      </c>
      <c r="C8" s="8" t="s">
        <v>41</v>
      </c>
      <c r="D8" s="8">
        <v>1</v>
      </c>
      <c r="E8" s="18">
        <v>251.11765949250085</v>
      </c>
      <c r="F8" s="18">
        <v>251.11765949250085</v>
      </c>
      <c r="G8" s="18">
        <v>266.7298955008091</v>
      </c>
      <c r="H8" s="18">
        <v>266.7298955008091</v>
      </c>
      <c r="I8" s="18">
        <f t="shared" si="0"/>
        <v>282.4669593353568</v>
      </c>
      <c r="J8" s="18">
        <f t="shared" si="1"/>
        <v>282.4669593353568</v>
      </c>
      <c r="K8" s="18">
        <f t="shared" si="2"/>
        <v>360.936280638719</v>
      </c>
      <c r="L8" s="18">
        <f t="shared" si="3"/>
        <v>360.936280638719</v>
      </c>
      <c r="M8" s="42">
        <f t="shared" si="4"/>
        <v>379.8493417441879</v>
      </c>
      <c r="N8" s="42">
        <f t="shared" si="5"/>
        <v>379.8493417441879</v>
      </c>
    </row>
    <row r="9" spans="1:14" ht="19.5" customHeight="1">
      <c r="A9" s="9">
        <f t="shared" si="6"/>
        <v>5</v>
      </c>
      <c r="B9" s="10" t="s">
        <v>136</v>
      </c>
      <c r="C9" s="8" t="s">
        <v>41</v>
      </c>
      <c r="D9" s="8">
        <v>1</v>
      </c>
      <c r="E9" s="18">
        <v>301.341191391001</v>
      </c>
      <c r="F9" s="18">
        <v>301.341191391001</v>
      </c>
      <c r="G9" s="18">
        <v>320.07587460097096</v>
      </c>
      <c r="H9" s="18">
        <v>320.07587460097096</v>
      </c>
      <c r="I9" s="18">
        <f t="shared" si="0"/>
        <v>338.9603512024282</v>
      </c>
      <c r="J9" s="18">
        <f t="shared" si="1"/>
        <v>338.9603512024282</v>
      </c>
      <c r="K9" s="18">
        <f t="shared" si="2"/>
        <v>433.1235367664628</v>
      </c>
      <c r="L9" s="18">
        <f t="shared" si="3"/>
        <v>433.1235367664628</v>
      </c>
      <c r="M9" s="42">
        <f t="shared" si="4"/>
        <v>455.81921009302545</v>
      </c>
      <c r="N9" s="42">
        <f t="shared" si="5"/>
        <v>455.81921009302545</v>
      </c>
    </row>
    <row r="10" spans="1:14" ht="19.5" customHeight="1">
      <c r="A10" s="9">
        <f t="shared" si="6"/>
        <v>6</v>
      </c>
      <c r="B10" s="10" t="s">
        <v>252</v>
      </c>
      <c r="C10" s="8" t="s">
        <v>41</v>
      </c>
      <c r="D10" s="8">
        <v>1</v>
      </c>
      <c r="E10" s="18">
        <v>502.2353189850017</v>
      </c>
      <c r="F10" s="18">
        <v>502.2353189850017</v>
      </c>
      <c r="G10" s="18">
        <v>533.4597910016182</v>
      </c>
      <c r="H10" s="18">
        <v>533.4597910016182</v>
      </c>
      <c r="I10" s="18">
        <f t="shared" si="0"/>
        <v>564.9339186707136</v>
      </c>
      <c r="J10" s="18">
        <f t="shared" si="1"/>
        <v>564.9339186707136</v>
      </c>
      <c r="K10" s="18">
        <f t="shared" si="2"/>
        <v>721.872561277438</v>
      </c>
      <c r="L10" s="18">
        <f t="shared" si="3"/>
        <v>721.872561277438</v>
      </c>
      <c r="M10" s="42">
        <f t="shared" si="4"/>
        <v>759.6986834883758</v>
      </c>
      <c r="N10" s="42">
        <f t="shared" si="5"/>
        <v>759.6986834883758</v>
      </c>
    </row>
    <row r="11" spans="1:14" s="59" customFormat="1" ht="19.5" customHeight="1">
      <c r="A11" s="9">
        <f t="shared" si="6"/>
        <v>7</v>
      </c>
      <c r="B11" s="12" t="s">
        <v>12</v>
      </c>
      <c r="C11" s="15" t="s">
        <v>466</v>
      </c>
      <c r="D11" s="292">
        <v>47</v>
      </c>
      <c r="E11" s="19">
        <v>16.071530207520055</v>
      </c>
      <c r="F11" s="19">
        <v>755.3619197534426</v>
      </c>
      <c r="G11" s="19">
        <v>17.070713312051783</v>
      </c>
      <c r="H11" s="19">
        <f>G11*D11</f>
        <v>802.3235256664339</v>
      </c>
      <c r="I11" s="19">
        <f>G11*1.059</f>
        <v>18.077885397462836</v>
      </c>
      <c r="J11" s="19">
        <f>I11*D11</f>
        <v>849.6606136807533</v>
      </c>
      <c r="K11" s="18">
        <f t="shared" si="2"/>
        <v>23.099921960878014</v>
      </c>
      <c r="L11" s="18">
        <f t="shared" si="3"/>
        <v>1085.6963321612666</v>
      </c>
      <c r="M11" s="42">
        <f t="shared" si="4"/>
        <v>24.31035787162802</v>
      </c>
      <c r="N11" s="42">
        <f t="shared" si="5"/>
        <v>1142.586819966517</v>
      </c>
    </row>
    <row r="12" spans="1:14" ht="19.5" customHeight="1">
      <c r="A12" s="9">
        <f t="shared" si="6"/>
        <v>8</v>
      </c>
      <c r="B12" s="10" t="s">
        <v>26</v>
      </c>
      <c r="C12" s="8" t="s">
        <v>41</v>
      </c>
      <c r="D12" s="8">
        <v>4</v>
      </c>
      <c r="E12" s="18">
        <v>130.58118293610042</v>
      </c>
      <c r="F12" s="18">
        <v>522.3247317444017</v>
      </c>
      <c r="G12" s="18">
        <v>138.6995456604207</v>
      </c>
      <c r="H12" s="18">
        <v>554.7981826416828</v>
      </c>
      <c r="I12" s="18">
        <f t="shared" si="0"/>
        <v>146.88281885438553</v>
      </c>
      <c r="J12" s="18">
        <f t="shared" si="1"/>
        <v>587.5312754175421</v>
      </c>
      <c r="K12" s="18">
        <f t="shared" si="2"/>
        <v>187.68686593213386</v>
      </c>
      <c r="L12" s="18">
        <f t="shared" si="3"/>
        <v>750.7474637285354</v>
      </c>
      <c r="M12" s="42">
        <f t="shared" si="4"/>
        <v>197.52165770697766</v>
      </c>
      <c r="N12" s="42">
        <f t="shared" si="5"/>
        <v>790.0866308279107</v>
      </c>
    </row>
    <row r="13" spans="1:14" ht="19.5" customHeight="1">
      <c r="A13" s="9">
        <f t="shared" si="6"/>
        <v>9</v>
      </c>
      <c r="B13" s="10" t="s">
        <v>132</v>
      </c>
      <c r="C13" s="8" t="s">
        <v>27</v>
      </c>
      <c r="D13" s="8">
        <v>1</v>
      </c>
      <c r="E13" s="18">
        <v>100.44706379700034</v>
      </c>
      <c r="F13" s="18">
        <v>100.44706379700034</v>
      </c>
      <c r="G13" s="18">
        <v>106.69195820032364</v>
      </c>
      <c r="H13" s="18">
        <v>106.69195820032364</v>
      </c>
      <c r="I13" s="18">
        <f t="shared" si="0"/>
        <v>112.98678373414273</v>
      </c>
      <c r="J13" s="18">
        <f t="shared" si="1"/>
        <v>112.98678373414273</v>
      </c>
      <c r="K13" s="18">
        <f t="shared" si="2"/>
        <v>144.3745122554876</v>
      </c>
      <c r="L13" s="18">
        <f t="shared" si="3"/>
        <v>144.3745122554876</v>
      </c>
      <c r="M13" s="42">
        <f t="shared" si="4"/>
        <v>151.93973669767513</v>
      </c>
      <c r="N13" s="42">
        <f t="shared" si="5"/>
        <v>151.93973669767513</v>
      </c>
    </row>
    <row r="14" spans="1:14" ht="19.5" customHeight="1">
      <c r="A14" s="9">
        <f t="shared" si="6"/>
        <v>10</v>
      </c>
      <c r="B14" s="10" t="s">
        <v>39</v>
      </c>
      <c r="C14" s="8" t="s">
        <v>41</v>
      </c>
      <c r="D14" s="8">
        <v>1</v>
      </c>
      <c r="E14" s="18">
        <v>50.22353189850017</v>
      </c>
      <c r="F14" s="18">
        <v>50.22353189850017</v>
      </c>
      <c r="G14" s="18">
        <v>53.34597910016182</v>
      </c>
      <c r="H14" s="18">
        <v>53.34597910016182</v>
      </c>
      <c r="I14" s="18">
        <f t="shared" si="0"/>
        <v>56.49339186707137</v>
      </c>
      <c r="J14" s="18">
        <f t="shared" si="1"/>
        <v>56.49339186707137</v>
      </c>
      <c r="K14" s="18">
        <f t="shared" si="2"/>
        <v>72.1872561277438</v>
      </c>
      <c r="L14" s="18">
        <f t="shared" si="3"/>
        <v>72.1872561277438</v>
      </c>
      <c r="M14" s="42">
        <f t="shared" si="4"/>
        <v>75.96986834883757</v>
      </c>
      <c r="N14" s="42">
        <f t="shared" si="5"/>
        <v>75.96986834883757</v>
      </c>
    </row>
    <row r="15" spans="1:14" ht="19.5" customHeight="1">
      <c r="A15" s="9">
        <v>11</v>
      </c>
      <c r="B15" s="10" t="s">
        <v>108</v>
      </c>
      <c r="C15" s="8" t="s">
        <v>41</v>
      </c>
      <c r="D15" s="8">
        <v>1</v>
      </c>
      <c r="E15" s="18">
        <v>80.35765103760028</v>
      </c>
      <c r="F15" s="18">
        <v>80.35765103760028</v>
      </c>
      <c r="G15" s="18">
        <v>85.35356656025893</v>
      </c>
      <c r="H15" s="18">
        <v>85.35356656025893</v>
      </c>
      <c r="I15" s="18">
        <f t="shared" si="0"/>
        <v>90.3894269873142</v>
      </c>
      <c r="J15" s="18">
        <f t="shared" si="1"/>
        <v>90.3894269873142</v>
      </c>
      <c r="K15" s="18">
        <f t="shared" si="2"/>
        <v>115.49960980439008</v>
      </c>
      <c r="L15" s="18">
        <f t="shared" si="3"/>
        <v>115.49960980439008</v>
      </c>
      <c r="M15" s="42">
        <f t="shared" si="4"/>
        <v>121.55178935814011</v>
      </c>
      <c r="N15" s="42">
        <f t="shared" si="5"/>
        <v>121.55178935814011</v>
      </c>
    </row>
    <row r="16" spans="1:14" ht="19.5" customHeight="1">
      <c r="A16" s="9">
        <v>12</v>
      </c>
      <c r="B16" s="10" t="s">
        <v>253</v>
      </c>
      <c r="C16" s="8" t="s">
        <v>82</v>
      </c>
      <c r="D16" s="8">
        <v>1</v>
      </c>
      <c r="E16" s="18">
        <v>150.6705956955005</v>
      </c>
      <c r="F16" s="18">
        <v>150.6705956955005</v>
      </c>
      <c r="G16" s="18">
        <v>160.03793730048548</v>
      </c>
      <c r="H16" s="18">
        <v>160.03793730048548</v>
      </c>
      <c r="I16" s="18">
        <f t="shared" si="0"/>
        <v>169.4801756012141</v>
      </c>
      <c r="J16" s="18">
        <f t="shared" si="1"/>
        <v>169.4801756012141</v>
      </c>
      <c r="K16" s="18">
        <f t="shared" si="2"/>
        <v>216.5617683832314</v>
      </c>
      <c r="L16" s="18">
        <f t="shared" si="3"/>
        <v>216.5617683832314</v>
      </c>
      <c r="M16" s="42">
        <f t="shared" si="4"/>
        <v>227.90960504651272</v>
      </c>
      <c r="N16" s="42">
        <f t="shared" si="5"/>
        <v>227.90960504651272</v>
      </c>
    </row>
    <row r="17" spans="1:14" ht="19.5" customHeight="1">
      <c r="A17" s="9">
        <v>13</v>
      </c>
      <c r="B17" s="10" t="s">
        <v>43</v>
      </c>
      <c r="C17" s="8" t="s">
        <v>82</v>
      </c>
      <c r="D17" s="8">
        <v>1</v>
      </c>
      <c r="E17" s="18">
        <v>200.89412759400068</v>
      </c>
      <c r="F17" s="18">
        <v>200.89412759400068</v>
      </c>
      <c r="G17" s="18">
        <v>213.38391640064728</v>
      </c>
      <c r="H17" s="18">
        <v>213.38391640064728</v>
      </c>
      <c r="I17" s="18">
        <f t="shared" si="0"/>
        <v>225.97356746828547</v>
      </c>
      <c r="J17" s="18">
        <f t="shared" si="1"/>
        <v>225.97356746828547</v>
      </c>
      <c r="K17" s="18">
        <f t="shared" si="2"/>
        <v>288.7490245109752</v>
      </c>
      <c r="L17" s="18">
        <f t="shared" si="3"/>
        <v>288.7490245109752</v>
      </c>
      <c r="M17" s="42">
        <f t="shared" si="4"/>
        <v>303.87947339535026</v>
      </c>
      <c r="N17" s="42">
        <f t="shared" si="5"/>
        <v>303.87947339535026</v>
      </c>
    </row>
    <row r="18" spans="1:14" ht="19.5" customHeight="1">
      <c r="A18" s="9">
        <v>14</v>
      </c>
      <c r="B18" s="10" t="s">
        <v>44</v>
      </c>
      <c r="C18" s="8" t="s">
        <v>27</v>
      </c>
      <c r="D18" s="8">
        <v>1</v>
      </c>
      <c r="E18" s="18">
        <v>100.44706379700034</v>
      </c>
      <c r="F18" s="18">
        <v>100.44706379700034</v>
      </c>
      <c r="G18" s="18">
        <v>106.69195820032364</v>
      </c>
      <c r="H18" s="18">
        <v>106.69195820032364</v>
      </c>
      <c r="I18" s="18">
        <f t="shared" si="0"/>
        <v>112.98678373414273</v>
      </c>
      <c r="J18" s="18">
        <f t="shared" si="1"/>
        <v>112.98678373414273</v>
      </c>
      <c r="K18" s="18">
        <f t="shared" si="2"/>
        <v>144.3745122554876</v>
      </c>
      <c r="L18" s="18">
        <f t="shared" si="3"/>
        <v>144.3745122554876</v>
      </c>
      <c r="M18" s="42">
        <f t="shared" si="4"/>
        <v>151.93973669767513</v>
      </c>
      <c r="N18" s="42">
        <f t="shared" si="5"/>
        <v>151.93973669767513</v>
      </c>
    </row>
    <row r="19" spans="1:14" ht="26.25" customHeight="1">
      <c r="A19" s="9">
        <v>15</v>
      </c>
      <c r="B19" s="10" t="s">
        <v>54</v>
      </c>
      <c r="C19" s="8" t="s">
        <v>27</v>
      </c>
      <c r="D19" s="8">
        <v>1</v>
      </c>
      <c r="E19" s="18">
        <v>703.1294465790024</v>
      </c>
      <c r="F19" s="18">
        <v>703.1294465790024</v>
      </c>
      <c r="G19" s="18">
        <v>746.8437074022655</v>
      </c>
      <c r="H19" s="18">
        <v>746.8437074022655</v>
      </c>
      <c r="I19" s="18">
        <f t="shared" si="0"/>
        <v>790.9074861389992</v>
      </c>
      <c r="J19" s="18">
        <f t="shared" si="1"/>
        <v>790.9074861389992</v>
      </c>
      <c r="K19" s="18">
        <f t="shared" si="2"/>
        <v>1010.6215857884132</v>
      </c>
      <c r="L19" s="18">
        <f t="shared" si="3"/>
        <v>1010.6215857884132</v>
      </c>
      <c r="M19" s="42">
        <f t="shared" si="4"/>
        <v>1063.578156883726</v>
      </c>
      <c r="N19" s="42">
        <f t="shared" si="5"/>
        <v>1063.578156883726</v>
      </c>
    </row>
    <row r="20" spans="1:14" ht="19.5" customHeight="1">
      <c r="A20" s="9">
        <v>16</v>
      </c>
      <c r="B20" s="10" t="s">
        <v>140</v>
      </c>
      <c r="C20" s="8" t="s">
        <v>82</v>
      </c>
      <c r="D20" s="8">
        <v>1</v>
      </c>
      <c r="E20" s="18">
        <v>662.9506210602024</v>
      </c>
      <c r="F20" s="18">
        <v>662.9506210602024</v>
      </c>
      <c r="G20" s="18">
        <v>704.1669241221362</v>
      </c>
      <c r="H20" s="18">
        <v>704.1669241221362</v>
      </c>
      <c r="I20" s="18">
        <f t="shared" si="0"/>
        <v>745.7127726453422</v>
      </c>
      <c r="J20" s="18">
        <f t="shared" si="1"/>
        <v>745.7127726453422</v>
      </c>
      <c r="K20" s="18">
        <f t="shared" si="2"/>
        <v>952.8717808862183</v>
      </c>
      <c r="L20" s="18">
        <f t="shared" si="3"/>
        <v>952.8717808862183</v>
      </c>
      <c r="M20" s="42">
        <f t="shared" si="4"/>
        <v>1002.8022622046561</v>
      </c>
      <c r="N20" s="42">
        <f t="shared" si="5"/>
        <v>1002.8022622046561</v>
      </c>
    </row>
    <row r="21" spans="1:14" ht="17.25" customHeight="1">
      <c r="A21" s="2"/>
      <c r="B21" s="16" t="s">
        <v>95</v>
      </c>
      <c r="C21" s="4"/>
      <c r="D21" s="2"/>
      <c r="E21" s="4"/>
      <c r="F21" s="20">
        <f>SUM(F5:F20)</f>
        <v>5506.508037351558</v>
      </c>
      <c r="G21" s="4"/>
      <c r="H21" s="20">
        <v>5848.853148541743</v>
      </c>
      <c r="I21" s="4"/>
      <c r="J21" s="20">
        <f>SUM(J5:J20)</f>
        <v>6193.9354843057035</v>
      </c>
      <c r="K21" s="4"/>
      <c r="L21" s="20">
        <f>SUM(L5:L20)</f>
        <v>7914.61076184583</v>
      </c>
      <c r="M21" s="41"/>
      <c r="N21" s="50">
        <f>SUM(N5:N20)</f>
        <v>8329.336365766552</v>
      </c>
    </row>
    <row r="22" spans="1:6" ht="12.75">
      <c r="A22" s="51"/>
      <c r="B22" s="195"/>
      <c r="C22" s="195"/>
      <c r="D22" s="195"/>
      <c r="E22" s="52"/>
      <c r="F22" s="7"/>
    </row>
    <row r="23" spans="2:6" ht="12.75" customHeight="1">
      <c r="B23" s="6"/>
      <c r="C23" s="6"/>
      <c r="D23" s="6"/>
      <c r="E23" s="193"/>
      <c r="F23" s="194"/>
    </row>
    <row r="24" spans="1:14" ht="38.25" customHeight="1">
      <c r="A24" s="359" t="s">
        <v>200</v>
      </c>
      <c r="B24" s="359"/>
      <c r="C24" s="359"/>
      <c r="D24" s="359"/>
      <c r="E24" s="359"/>
      <c r="F24" s="359"/>
      <c r="G24" s="359"/>
      <c r="H24" s="359"/>
      <c r="I24" s="359"/>
      <c r="J24" s="359"/>
      <c r="K24" s="359"/>
      <c r="L24" s="359"/>
      <c r="M24" s="359"/>
      <c r="N24" s="359"/>
    </row>
  </sheetData>
  <sheetProtection/>
  <mergeCells count="12">
    <mergeCell ref="E3:F3"/>
    <mergeCell ref="D3:D4"/>
    <mergeCell ref="C3:C4"/>
    <mergeCell ref="B2:D2"/>
    <mergeCell ref="A24:N24"/>
    <mergeCell ref="M3:N3"/>
    <mergeCell ref="A1:N1"/>
    <mergeCell ref="K3:L3"/>
    <mergeCell ref="B3:B4"/>
    <mergeCell ref="A3:A4"/>
    <mergeCell ref="I3:J3"/>
    <mergeCell ref="G3:H3"/>
  </mergeCells>
  <printOptions/>
  <pageMargins left="0.54" right="0.17" top="0.38" bottom="0.36" header="0.22" footer="0.16"/>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FF00"/>
  </sheetPr>
  <dimension ref="B1:AM30"/>
  <sheetViews>
    <sheetView zoomScaleSheetLayoutView="70" zoomScalePageLayoutView="0" workbookViewId="0" topLeftCell="B1">
      <selection activeCell="AN9" sqref="AN9"/>
    </sheetView>
  </sheetViews>
  <sheetFormatPr defaultColWidth="9.140625" defaultRowHeight="12.75"/>
  <cols>
    <col min="1" max="1" width="1.1484375" style="0" customWidth="1"/>
    <col min="2" max="2" width="6.421875" style="0" customWidth="1"/>
    <col min="3" max="3" width="54.28125" style="0" customWidth="1"/>
    <col min="4" max="4" width="8.421875" style="0" customWidth="1"/>
    <col min="5" max="5" width="9.57421875" style="0" hidden="1" customWidth="1"/>
    <col min="6" max="6" width="5.140625" style="0" hidden="1" customWidth="1"/>
    <col min="7" max="7" width="8.421875" style="0" hidden="1" customWidth="1"/>
    <col min="8" max="8" width="5.140625" style="0" hidden="1" customWidth="1"/>
    <col min="9" max="9" width="9.00390625" style="0" hidden="1" customWidth="1"/>
    <col min="10" max="10" width="5.00390625" style="0" hidden="1" customWidth="1"/>
    <col min="11" max="11" width="11.7109375" style="0" hidden="1" customWidth="1"/>
    <col min="12" max="12" width="10.00390625" style="0" hidden="1" customWidth="1"/>
    <col min="13" max="13" width="6.7109375" style="0" hidden="1" customWidth="1"/>
    <col min="14" max="14" width="10.140625" style="0" hidden="1" customWidth="1"/>
    <col min="15" max="15" width="6.7109375" style="0" hidden="1" customWidth="1"/>
    <col min="16" max="16" width="10.57421875" style="0" hidden="1" customWidth="1"/>
    <col min="17" max="17" width="6.7109375" style="0" hidden="1" customWidth="1"/>
    <col min="18" max="18" width="10.7109375" style="0" hidden="1" customWidth="1"/>
    <col min="19" max="19" width="9.28125" style="0" hidden="1" customWidth="1"/>
    <col min="20" max="20" width="6.7109375" style="0" hidden="1" customWidth="1"/>
    <col min="21" max="21" width="10.140625" style="0" hidden="1" customWidth="1"/>
    <col min="22" max="22" width="6.7109375" style="0" hidden="1" customWidth="1"/>
    <col min="23" max="23" width="10.57421875" style="0" hidden="1" customWidth="1"/>
    <col min="24" max="24" width="9.28125" style="0" hidden="1" customWidth="1"/>
    <col min="25" max="25" width="10.57421875" style="0" hidden="1" customWidth="1"/>
    <col min="26" max="26" width="10.00390625" style="0" hidden="1" customWidth="1"/>
    <col min="27" max="27" width="6.7109375" style="0" hidden="1" customWidth="1"/>
    <col min="28" max="28" width="10.140625" style="0" hidden="1" customWidth="1"/>
    <col min="29" max="29" width="6.7109375" style="0" hidden="1" customWidth="1"/>
    <col min="30" max="30" width="10.57421875" style="0" hidden="1" customWidth="1"/>
    <col min="31" max="31" width="6.7109375" style="0" hidden="1" customWidth="1"/>
    <col min="32" max="32" width="10.57421875" style="0" hidden="1" customWidth="1"/>
    <col min="33" max="33" width="14.57421875" style="0" customWidth="1"/>
    <col min="34" max="34" width="10.00390625" style="0" customWidth="1"/>
    <col min="35" max="35" width="10.8515625" style="0" customWidth="1"/>
    <col min="36" max="36" width="6.7109375" style="0" bestFit="1" customWidth="1"/>
    <col min="38" max="38" width="6.7109375" style="0" bestFit="1" customWidth="1"/>
  </cols>
  <sheetData>
    <row r="1" spans="2:39" ht="21" customHeight="1">
      <c r="B1" s="356" t="s">
        <v>213</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row>
    <row r="2" spans="2:39" ht="25.5" customHeight="1">
      <c r="B2" s="356" t="s">
        <v>498</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row>
    <row r="3" spans="2:39" ht="17.25" customHeight="1">
      <c r="B3" s="358" t="s">
        <v>79</v>
      </c>
      <c r="C3" s="358" t="s">
        <v>1</v>
      </c>
      <c r="D3" s="358" t="s">
        <v>2</v>
      </c>
      <c r="E3" s="358" t="s">
        <v>377</v>
      </c>
      <c r="F3" s="358" t="s">
        <v>371</v>
      </c>
      <c r="G3" s="446"/>
      <c r="H3" s="358" t="s">
        <v>371</v>
      </c>
      <c r="I3" s="446"/>
      <c r="J3" s="358" t="s">
        <v>371</v>
      </c>
      <c r="K3" s="446"/>
      <c r="L3" s="358" t="s">
        <v>395</v>
      </c>
      <c r="M3" s="358" t="s">
        <v>390</v>
      </c>
      <c r="N3" s="446"/>
      <c r="O3" s="358" t="s">
        <v>390</v>
      </c>
      <c r="P3" s="446"/>
      <c r="Q3" s="358" t="s">
        <v>390</v>
      </c>
      <c r="R3" s="446"/>
      <c r="S3" s="358" t="s">
        <v>457</v>
      </c>
      <c r="T3" s="358" t="s">
        <v>450</v>
      </c>
      <c r="U3" s="446"/>
      <c r="V3" s="358" t="s">
        <v>450</v>
      </c>
      <c r="W3" s="446"/>
      <c r="X3" s="358" t="s">
        <v>450</v>
      </c>
      <c r="Y3" s="446"/>
      <c r="Z3" s="358" t="s">
        <v>476</v>
      </c>
      <c r="AA3" s="453" t="s">
        <v>469</v>
      </c>
      <c r="AB3" s="454"/>
      <c r="AC3" s="454"/>
      <c r="AD3" s="454"/>
      <c r="AE3" s="454"/>
      <c r="AF3" s="455"/>
      <c r="AG3" s="358" t="s">
        <v>475</v>
      </c>
      <c r="AH3" s="353" t="s">
        <v>470</v>
      </c>
      <c r="AI3" s="354"/>
      <c r="AJ3" s="354"/>
      <c r="AK3" s="354"/>
      <c r="AL3" s="354"/>
      <c r="AM3" s="355"/>
    </row>
    <row r="4" spans="2:39" ht="17.25" customHeight="1">
      <c r="B4" s="445"/>
      <c r="C4" s="445"/>
      <c r="D4" s="445"/>
      <c r="E4" s="445"/>
      <c r="F4" s="444" t="s">
        <v>258</v>
      </c>
      <c r="G4" s="444"/>
      <c r="H4" s="444" t="s">
        <v>259</v>
      </c>
      <c r="I4" s="444"/>
      <c r="J4" s="444" t="s">
        <v>260</v>
      </c>
      <c r="K4" s="444"/>
      <c r="L4" s="445"/>
      <c r="M4" s="444" t="s">
        <v>258</v>
      </c>
      <c r="N4" s="444"/>
      <c r="O4" s="444" t="s">
        <v>259</v>
      </c>
      <c r="P4" s="444"/>
      <c r="Q4" s="444" t="s">
        <v>260</v>
      </c>
      <c r="R4" s="444"/>
      <c r="S4" s="445"/>
      <c r="T4" s="444" t="s">
        <v>258</v>
      </c>
      <c r="U4" s="444"/>
      <c r="V4" s="444" t="s">
        <v>259</v>
      </c>
      <c r="W4" s="444"/>
      <c r="X4" s="444" t="s">
        <v>260</v>
      </c>
      <c r="Y4" s="444"/>
      <c r="Z4" s="445"/>
      <c r="AA4" s="444" t="s">
        <v>258</v>
      </c>
      <c r="AB4" s="444"/>
      <c r="AC4" s="444" t="s">
        <v>259</v>
      </c>
      <c r="AD4" s="444"/>
      <c r="AE4" s="444" t="s">
        <v>260</v>
      </c>
      <c r="AF4" s="444"/>
      <c r="AG4" s="445"/>
      <c r="AH4" s="364" t="s">
        <v>258</v>
      </c>
      <c r="AI4" s="364"/>
      <c r="AJ4" s="364" t="s">
        <v>259</v>
      </c>
      <c r="AK4" s="364"/>
      <c r="AL4" s="364" t="s">
        <v>260</v>
      </c>
      <c r="AM4" s="364"/>
    </row>
    <row r="5" spans="2:39" ht="18" customHeight="1">
      <c r="B5" s="445"/>
      <c r="C5" s="445"/>
      <c r="D5" s="445"/>
      <c r="E5" s="445"/>
      <c r="F5" s="1" t="s">
        <v>73</v>
      </c>
      <c r="G5" s="1" t="s">
        <v>81</v>
      </c>
      <c r="H5" s="1" t="s">
        <v>73</v>
      </c>
      <c r="I5" s="1" t="s">
        <v>81</v>
      </c>
      <c r="J5" s="1" t="s">
        <v>73</v>
      </c>
      <c r="K5" s="1" t="s">
        <v>81</v>
      </c>
      <c r="L5" s="445"/>
      <c r="M5" s="1" t="s">
        <v>73</v>
      </c>
      <c r="N5" s="1" t="s">
        <v>81</v>
      </c>
      <c r="O5" s="1" t="s">
        <v>73</v>
      </c>
      <c r="P5" s="1" t="s">
        <v>81</v>
      </c>
      <c r="Q5" s="1" t="s">
        <v>73</v>
      </c>
      <c r="R5" s="1" t="s">
        <v>81</v>
      </c>
      <c r="S5" s="445"/>
      <c r="T5" s="1" t="s">
        <v>73</v>
      </c>
      <c r="U5" s="1" t="s">
        <v>81</v>
      </c>
      <c r="V5" s="1" t="s">
        <v>73</v>
      </c>
      <c r="W5" s="1" t="s">
        <v>81</v>
      </c>
      <c r="X5" s="1" t="s">
        <v>73</v>
      </c>
      <c r="Y5" s="1" t="s">
        <v>81</v>
      </c>
      <c r="Z5" s="445"/>
      <c r="AA5" s="1" t="s">
        <v>73</v>
      </c>
      <c r="AB5" s="1" t="s">
        <v>81</v>
      </c>
      <c r="AC5" s="1" t="s">
        <v>73</v>
      </c>
      <c r="AD5" s="1" t="s">
        <v>81</v>
      </c>
      <c r="AE5" s="1" t="s">
        <v>73</v>
      </c>
      <c r="AF5" s="1" t="s">
        <v>81</v>
      </c>
      <c r="AG5" s="445"/>
      <c r="AH5" s="9" t="s">
        <v>73</v>
      </c>
      <c r="AI5" s="9" t="s">
        <v>81</v>
      </c>
      <c r="AJ5" s="9" t="s">
        <v>73</v>
      </c>
      <c r="AK5" s="9" t="s">
        <v>81</v>
      </c>
      <c r="AL5" s="9" t="s">
        <v>73</v>
      </c>
      <c r="AM5" s="9" t="s">
        <v>81</v>
      </c>
    </row>
    <row r="6" spans="2:39" ht="18.75" customHeight="1">
      <c r="B6" s="450">
        <v>1</v>
      </c>
      <c r="C6" s="10" t="s">
        <v>154</v>
      </c>
      <c r="D6" s="449"/>
      <c r="E6" s="449"/>
      <c r="F6" s="449"/>
      <c r="G6" s="449"/>
      <c r="H6" s="449"/>
      <c r="I6" s="449"/>
      <c r="J6" s="449"/>
      <c r="K6" s="449"/>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2:39" ht="15" customHeight="1">
      <c r="B7" s="451"/>
      <c r="C7" s="10" t="s">
        <v>155</v>
      </c>
      <c r="D7" s="8" t="s">
        <v>21</v>
      </c>
      <c r="E7" s="19">
        <v>254.9810081000778</v>
      </c>
      <c r="F7" s="8">
        <v>2</v>
      </c>
      <c r="G7" s="18">
        <v>509.9620162001556</v>
      </c>
      <c r="H7" s="8">
        <v>2</v>
      </c>
      <c r="I7" s="18">
        <v>509.9620162001556</v>
      </c>
      <c r="J7" s="8">
        <v>0</v>
      </c>
      <c r="K7" s="18">
        <v>0</v>
      </c>
      <c r="L7" s="19">
        <v>270.8334323546677</v>
      </c>
      <c r="M7" s="8">
        <v>2</v>
      </c>
      <c r="N7" s="18">
        <v>541.6668647093354</v>
      </c>
      <c r="O7" s="8">
        <v>2</v>
      </c>
      <c r="P7" s="18">
        <v>541.6668647093354</v>
      </c>
      <c r="Q7" s="8">
        <v>0</v>
      </c>
      <c r="R7" s="18">
        <v>0</v>
      </c>
      <c r="S7" s="19">
        <f>L7*1.059</f>
        <v>286.8126048635931</v>
      </c>
      <c r="T7" s="8">
        <v>2</v>
      </c>
      <c r="U7" s="18">
        <f>T7*S7</f>
        <v>573.6252097271862</v>
      </c>
      <c r="V7" s="8">
        <v>2</v>
      </c>
      <c r="W7" s="18">
        <f>V7*S7</f>
        <v>573.6252097271862</v>
      </c>
      <c r="X7" s="8">
        <v>0</v>
      </c>
      <c r="Y7" s="18">
        <f>X7*S7</f>
        <v>0</v>
      </c>
      <c r="Z7" s="19">
        <f>S7*1.2778</f>
        <v>366.48914649469924</v>
      </c>
      <c r="AA7" s="8">
        <v>2</v>
      </c>
      <c r="AB7" s="18">
        <f>AA7*Z7</f>
        <v>732.9782929893985</v>
      </c>
      <c r="AC7" s="8">
        <v>2</v>
      </c>
      <c r="AD7" s="18">
        <f>AC7*Z7</f>
        <v>732.9782929893985</v>
      </c>
      <c r="AE7" s="8">
        <v>0</v>
      </c>
      <c r="AF7" s="18">
        <f>AE7*Z7</f>
        <v>0</v>
      </c>
      <c r="AG7" s="19">
        <f>Z7*1.0524</f>
        <v>385.6931777710215</v>
      </c>
      <c r="AH7" s="8">
        <v>2</v>
      </c>
      <c r="AI7" s="18">
        <f>AG7*AH7</f>
        <v>771.386355542043</v>
      </c>
      <c r="AJ7" s="8">
        <v>2</v>
      </c>
      <c r="AK7" s="18">
        <f>AG7*AJ7</f>
        <v>771.386355542043</v>
      </c>
      <c r="AL7" s="8">
        <v>0</v>
      </c>
      <c r="AM7" s="18">
        <f>AG7*AL7</f>
        <v>0</v>
      </c>
    </row>
    <row r="8" spans="2:39" ht="17.25" customHeight="1">
      <c r="B8" s="452"/>
      <c r="C8" s="10" t="s">
        <v>156</v>
      </c>
      <c r="D8" s="8" t="s">
        <v>21</v>
      </c>
      <c r="E8" s="19">
        <v>290.67834923408867</v>
      </c>
      <c r="F8" s="8">
        <v>0</v>
      </c>
      <c r="G8" s="18">
        <v>0</v>
      </c>
      <c r="H8" s="8">
        <v>0</v>
      </c>
      <c r="I8" s="18">
        <v>0</v>
      </c>
      <c r="J8" s="8">
        <v>2</v>
      </c>
      <c r="K8" s="18">
        <v>581.3566984681773</v>
      </c>
      <c r="L8" s="19">
        <v>308.7501128843212</v>
      </c>
      <c r="M8" s="8">
        <v>0</v>
      </c>
      <c r="N8" s="18">
        <v>0</v>
      </c>
      <c r="O8" s="8">
        <v>0</v>
      </c>
      <c r="P8" s="18">
        <v>0</v>
      </c>
      <c r="Q8" s="8">
        <v>2</v>
      </c>
      <c r="R8" s="18">
        <v>617.5002257686424</v>
      </c>
      <c r="S8" s="19">
        <f aca="true" t="shared" si="0" ref="S8:S22">L8*1.059</f>
        <v>326.9663695444961</v>
      </c>
      <c r="T8" s="8">
        <v>0</v>
      </c>
      <c r="U8" s="18">
        <f aca="true" t="shared" si="1" ref="U8:U22">T8*S8</f>
        <v>0</v>
      </c>
      <c r="V8" s="8">
        <v>0</v>
      </c>
      <c r="W8" s="18">
        <f aca="true" t="shared" si="2" ref="W8:W22">V8*S8</f>
        <v>0</v>
      </c>
      <c r="X8" s="8">
        <v>2</v>
      </c>
      <c r="Y8" s="18">
        <f aca="true" t="shared" si="3" ref="Y8:Y22">X8*S8</f>
        <v>653.9327390889922</v>
      </c>
      <c r="Z8" s="19">
        <f aca="true" t="shared" si="4" ref="Z8:Z22">S8*1.2778</f>
        <v>417.79762700395713</v>
      </c>
      <c r="AA8" s="8">
        <v>0</v>
      </c>
      <c r="AB8" s="18">
        <f aca="true" t="shared" si="5" ref="AB8:AB14">AA8*Z8</f>
        <v>0</v>
      </c>
      <c r="AC8" s="8">
        <v>0</v>
      </c>
      <c r="AD8" s="18">
        <f aca="true" t="shared" si="6" ref="AD8:AD14">AC8*Z8</f>
        <v>0</v>
      </c>
      <c r="AE8" s="8">
        <v>2</v>
      </c>
      <c r="AF8" s="18">
        <f aca="true" t="shared" si="7" ref="AF8:AF14">AE8*Z8</f>
        <v>835.5952540079143</v>
      </c>
      <c r="AG8" s="19">
        <f aca="true" t="shared" si="8" ref="AG8:AG26">Z8*1.0524</f>
        <v>439.6902226589645</v>
      </c>
      <c r="AH8" s="8">
        <v>0</v>
      </c>
      <c r="AI8" s="18">
        <f aca="true" t="shared" si="9" ref="AI8:AI26">AG8*AH8</f>
        <v>0</v>
      </c>
      <c r="AJ8" s="8">
        <v>0</v>
      </c>
      <c r="AK8" s="18">
        <f aca="true" t="shared" si="10" ref="AK8:AK26">AG8*AJ8</f>
        <v>0</v>
      </c>
      <c r="AL8" s="8">
        <v>2</v>
      </c>
      <c r="AM8" s="18">
        <f aca="true" t="shared" si="11" ref="AM8:AM26">AG8*AL8</f>
        <v>879.380445317929</v>
      </c>
    </row>
    <row r="9" spans="2:39" ht="17.25" customHeight="1">
      <c r="B9" s="53">
        <v>2</v>
      </c>
      <c r="C9" s="10" t="s">
        <v>45</v>
      </c>
      <c r="D9" s="8" t="s">
        <v>41</v>
      </c>
      <c r="E9" s="19">
        <v>195.48543954339297</v>
      </c>
      <c r="F9" s="8">
        <v>4</v>
      </c>
      <c r="G9" s="18">
        <v>781.9417581735719</v>
      </c>
      <c r="H9" s="8">
        <v>4</v>
      </c>
      <c r="I9" s="18">
        <v>781.9417581735719</v>
      </c>
      <c r="J9" s="24">
        <v>4</v>
      </c>
      <c r="K9" s="18">
        <v>781.9417581735719</v>
      </c>
      <c r="L9" s="19">
        <v>207.63896480524525</v>
      </c>
      <c r="M9" s="8">
        <v>4</v>
      </c>
      <c r="N9" s="18">
        <v>830.555859220981</v>
      </c>
      <c r="O9" s="8">
        <v>4</v>
      </c>
      <c r="P9" s="18">
        <v>830.555859220981</v>
      </c>
      <c r="Q9" s="24">
        <v>4</v>
      </c>
      <c r="R9" s="18">
        <v>830.555859220981</v>
      </c>
      <c r="S9" s="19">
        <f t="shared" si="0"/>
        <v>219.8896637287547</v>
      </c>
      <c r="T9" s="8">
        <v>4</v>
      </c>
      <c r="U9" s="18">
        <f t="shared" si="1"/>
        <v>879.5586549150188</v>
      </c>
      <c r="V9" s="8">
        <v>4</v>
      </c>
      <c r="W9" s="18">
        <f t="shared" si="2"/>
        <v>879.5586549150188</v>
      </c>
      <c r="X9" s="24">
        <v>4</v>
      </c>
      <c r="Y9" s="18">
        <f t="shared" si="3"/>
        <v>879.5586549150188</v>
      </c>
      <c r="Z9" s="19">
        <f t="shared" si="4"/>
        <v>280.97501231260276</v>
      </c>
      <c r="AA9" s="8">
        <v>4</v>
      </c>
      <c r="AB9" s="18">
        <f t="shared" si="5"/>
        <v>1123.900049250411</v>
      </c>
      <c r="AC9" s="8">
        <v>4</v>
      </c>
      <c r="AD9" s="18">
        <f t="shared" si="6"/>
        <v>1123.900049250411</v>
      </c>
      <c r="AE9" s="24">
        <v>4</v>
      </c>
      <c r="AF9" s="18">
        <f t="shared" si="7"/>
        <v>1123.900049250411</v>
      </c>
      <c r="AG9" s="19">
        <f t="shared" si="8"/>
        <v>295.69810295778314</v>
      </c>
      <c r="AH9" s="8">
        <v>4</v>
      </c>
      <c r="AI9" s="18">
        <f t="shared" si="9"/>
        <v>1182.7924118311325</v>
      </c>
      <c r="AJ9" s="8">
        <v>4</v>
      </c>
      <c r="AK9" s="18">
        <f t="shared" si="10"/>
        <v>1182.7924118311325</v>
      </c>
      <c r="AL9" s="24">
        <v>4</v>
      </c>
      <c r="AM9" s="18">
        <f t="shared" si="11"/>
        <v>1182.7924118311325</v>
      </c>
    </row>
    <row r="10" spans="2:39" ht="19.5" customHeight="1">
      <c r="B10" s="53">
        <v>3</v>
      </c>
      <c r="C10" s="10" t="s">
        <v>157</v>
      </c>
      <c r="D10" s="8" t="s">
        <v>27</v>
      </c>
      <c r="E10" s="19">
        <v>195.48543954339297</v>
      </c>
      <c r="F10" s="8">
        <v>1</v>
      </c>
      <c r="G10" s="18">
        <v>195.48543954339297</v>
      </c>
      <c r="H10" s="8">
        <v>1</v>
      </c>
      <c r="I10" s="18">
        <v>195.48543954339297</v>
      </c>
      <c r="J10" s="8">
        <v>1</v>
      </c>
      <c r="K10" s="18">
        <v>195.48543954339297</v>
      </c>
      <c r="L10" s="19">
        <v>207.63896480524525</v>
      </c>
      <c r="M10" s="8">
        <v>1</v>
      </c>
      <c r="N10" s="18">
        <v>207.63896480524525</v>
      </c>
      <c r="O10" s="8">
        <v>1</v>
      </c>
      <c r="P10" s="18">
        <v>207.63896480524525</v>
      </c>
      <c r="Q10" s="8">
        <v>1</v>
      </c>
      <c r="R10" s="18">
        <v>207.63896480524525</v>
      </c>
      <c r="S10" s="19">
        <f t="shared" si="0"/>
        <v>219.8896637287547</v>
      </c>
      <c r="T10" s="8">
        <v>1</v>
      </c>
      <c r="U10" s="18">
        <f t="shared" si="1"/>
        <v>219.8896637287547</v>
      </c>
      <c r="V10" s="8">
        <v>1</v>
      </c>
      <c r="W10" s="18">
        <f t="shared" si="2"/>
        <v>219.8896637287547</v>
      </c>
      <c r="X10" s="8">
        <v>1</v>
      </c>
      <c r="Y10" s="18">
        <f t="shared" si="3"/>
        <v>219.8896637287547</v>
      </c>
      <c r="Z10" s="19">
        <f t="shared" si="4"/>
        <v>280.97501231260276</v>
      </c>
      <c r="AA10" s="8">
        <v>1</v>
      </c>
      <c r="AB10" s="18">
        <f t="shared" si="5"/>
        <v>280.97501231260276</v>
      </c>
      <c r="AC10" s="8">
        <v>1</v>
      </c>
      <c r="AD10" s="18">
        <f t="shared" si="6"/>
        <v>280.97501231260276</v>
      </c>
      <c r="AE10" s="8">
        <v>1</v>
      </c>
      <c r="AF10" s="18">
        <f t="shared" si="7"/>
        <v>280.97501231260276</v>
      </c>
      <c r="AG10" s="19">
        <f t="shared" si="8"/>
        <v>295.69810295778314</v>
      </c>
      <c r="AH10" s="8">
        <v>1</v>
      </c>
      <c r="AI10" s="18">
        <f t="shared" si="9"/>
        <v>295.69810295778314</v>
      </c>
      <c r="AJ10" s="8">
        <v>1</v>
      </c>
      <c r="AK10" s="18">
        <f t="shared" si="10"/>
        <v>295.69810295778314</v>
      </c>
      <c r="AL10" s="8">
        <v>1</v>
      </c>
      <c r="AM10" s="18">
        <f t="shared" si="11"/>
        <v>295.69810295778314</v>
      </c>
    </row>
    <row r="11" spans="2:39" ht="12.75">
      <c r="B11" s="53">
        <v>4</v>
      </c>
      <c r="C11" s="10" t="s">
        <v>158</v>
      </c>
      <c r="D11" s="8" t="s">
        <v>41</v>
      </c>
      <c r="E11" s="19">
        <v>195.48543954339297</v>
      </c>
      <c r="F11" s="8">
        <v>2</v>
      </c>
      <c r="G11" s="18">
        <v>390.97087908678594</v>
      </c>
      <c r="H11" s="8">
        <v>2</v>
      </c>
      <c r="I11" s="18">
        <v>390.97087908678594</v>
      </c>
      <c r="J11" s="8">
        <v>2</v>
      </c>
      <c r="K11" s="18">
        <v>390.97087908678594</v>
      </c>
      <c r="L11" s="19">
        <v>207.63896480524525</v>
      </c>
      <c r="M11" s="8">
        <v>2</v>
      </c>
      <c r="N11" s="18">
        <v>415.2779296104905</v>
      </c>
      <c r="O11" s="8">
        <v>2</v>
      </c>
      <c r="P11" s="18">
        <v>415.2779296104905</v>
      </c>
      <c r="Q11" s="8">
        <v>2</v>
      </c>
      <c r="R11" s="18">
        <v>415.2779296104905</v>
      </c>
      <c r="S11" s="19">
        <f t="shared" si="0"/>
        <v>219.8896637287547</v>
      </c>
      <c r="T11" s="8">
        <v>2</v>
      </c>
      <c r="U11" s="18">
        <f t="shared" si="1"/>
        <v>439.7793274575094</v>
      </c>
      <c r="V11" s="8">
        <v>2</v>
      </c>
      <c r="W11" s="18">
        <f t="shared" si="2"/>
        <v>439.7793274575094</v>
      </c>
      <c r="X11" s="8">
        <v>2</v>
      </c>
      <c r="Y11" s="18">
        <f t="shared" si="3"/>
        <v>439.7793274575094</v>
      </c>
      <c r="Z11" s="19">
        <f t="shared" si="4"/>
        <v>280.97501231260276</v>
      </c>
      <c r="AA11" s="8">
        <v>2</v>
      </c>
      <c r="AB11" s="18">
        <f t="shared" si="5"/>
        <v>561.9500246252055</v>
      </c>
      <c r="AC11" s="8">
        <v>2</v>
      </c>
      <c r="AD11" s="18">
        <f t="shared" si="6"/>
        <v>561.9500246252055</v>
      </c>
      <c r="AE11" s="8">
        <v>2</v>
      </c>
      <c r="AF11" s="18">
        <f t="shared" si="7"/>
        <v>561.9500246252055</v>
      </c>
      <c r="AG11" s="19">
        <f t="shared" si="8"/>
        <v>295.69810295778314</v>
      </c>
      <c r="AH11" s="8">
        <v>2</v>
      </c>
      <c r="AI11" s="18">
        <f t="shared" si="9"/>
        <v>591.3962059155663</v>
      </c>
      <c r="AJ11" s="8">
        <v>2</v>
      </c>
      <c r="AK11" s="18">
        <f t="shared" si="10"/>
        <v>591.3962059155663</v>
      </c>
      <c r="AL11" s="8">
        <v>2</v>
      </c>
      <c r="AM11" s="18">
        <f t="shared" si="11"/>
        <v>591.3962059155663</v>
      </c>
    </row>
    <row r="12" spans="2:39" ht="19.5" customHeight="1">
      <c r="B12" s="53">
        <v>5</v>
      </c>
      <c r="C12" s="10" t="s">
        <v>159</v>
      </c>
      <c r="D12" s="8" t="s">
        <v>41</v>
      </c>
      <c r="E12" s="19">
        <v>790.4411251102412</v>
      </c>
      <c r="F12" s="8">
        <v>2</v>
      </c>
      <c r="G12" s="18">
        <v>1580.8822502204823</v>
      </c>
      <c r="H12" s="8">
        <v>2</v>
      </c>
      <c r="I12" s="18">
        <v>1580.8822502204823</v>
      </c>
      <c r="J12" s="24">
        <v>2</v>
      </c>
      <c r="K12" s="18">
        <v>1580.8822502204823</v>
      </c>
      <c r="L12" s="19">
        <v>839.58364029947</v>
      </c>
      <c r="M12" s="8">
        <v>2</v>
      </c>
      <c r="N12" s="18">
        <v>1679.16728059894</v>
      </c>
      <c r="O12" s="8">
        <v>2</v>
      </c>
      <c r="P12" s="18">
        <v>1679.16728059894</v>
      </c>
      <c r="Q12" s="24">
        <v>2</v>
      </c>
      <c r="R12" s="18">
        <v>1679.16728059894</v>
      </c>
      <c r="S12" s="19">
        <f t="shared" si="0"/>
        <v>889.1190750771386</v>
      </c>
      <c r="T12" s="8">
        <v>2</v>
      </c>
      <c r="U12" s="18">
        <f t="shared" si="1"/>
        <v>1778.2381501542773</v>
      </c>
      <c r="V12" s="8">
        <v>2</v>
      </c>
      <c r="W12" s="18">
        <f t="shared" si="2"/>
        <v>1778.2381501542773</v>
      </c>
      <c r="X12" s="24">
        <v>2</v>
      </c>
      <c r="Y12" s="18">
        <f t="shared" si="3"/>
        <v>1778.2381501542773</v>
      </c>
      <c r="Z12" s="19">
        <f t="shared" si="4"/>
        <v>1136.1163541335677</v>
      </c>
      <c r="AA12" s="8">
        <v>2</v>
      </c>
      <c r="AB12" s="18">
        <f t="shared" si="5"/>
        <v>2272.2327082671354</v>
      </c>
      <c r="AC12" s="8">
        <v>2</v>
      </c>
      <c r="AD12" s="18">
        <f t="shared" si="6"/>
        <v>2272.2327082671354</v>
      </c>
      <c r="AE12" s="24">
        <v>2</v>
      </c>
      <c r="AF12" s="18">
        <f t="shared" si="7"/>
        <v>2272.2327082671354</v>
      </c>
      <c r="AG12" s="19">
        <f t="shared" si="8"/>
        <v>1195.6488510901668</v>
      </c>
      <c r="AH12" s="8">
        <v>2</v>
      </c>
      <c r="AI12" s="18">
        <f t="shared" si="9"/>
        <v>2391.2977021803335</v>
      </c>
      <c r="AJ12" s="8">
        <v>2</v>
      </c>
      <c r="AK12" s="18">
        <f t="shared" si="10"/>
        <v>2391.2977021803335</v>
      </c>
      <c r="AL12" s="24">
        <v>2</v>
      </c>
      <c r="AM12" s="18">
        <f t="shared" si="11"/>
        <v>2391.2977021803335</v>
      </c>
    </row>
    <row r="13" spans="2:39" ht="29.25" customHeight="1">
      <c r="B13" s="53" t="s">
        <v>160</v>
      </c>
      <c r="C13" s="10" t="s">
        <v>283</v>
      </c>
      <c r="D13" s="8" t="s">
        <v>41</v>
      </c>
      <c r="E13" s="19">
        <v>739.4449234902257</v>
      </c>
      <c r="F13" s="8">
        <v>2</v>
      </c>
      <c r="G13" s="18">
        <v>1478.8898469804515</v>
      </c>
      <c r="H13" s="8">
        <v>2</v>
      </c>
      <c r="I13" s="18">
        <v>1478.8898469804515</v>
      </c>
      <c r="J13" s="8">
        <v>0</v>
      </c>
      <c r="K13" s="18">
        <v>0</v>
      </c>
      <c r="L13" s="19">
        <v>785.4169538285365</v>
      </c>
      <c r="M13" s="8">
        <v>2</v>
      </c>
      <c r="N13" s="18">
        <v>1570.833907657073</v>
      </c>
      <c r="O13" s="8">
        <v>2</v>
      </c>
      <c r="P13" s="18">
        <v>1570.833907657073</v>
      </c>
      <c r="Q13" s="8">
        <v>0</v>
      </c>
      <c r="R13" s="18">
        <v>0</v>
      </c>
      <c r="S13" s="19">
        <f t="shared" si="0"/>
        <v>831.7565541044202</v>
      </c>
      <c r="T13" s="8">
        <v>2</v>
      </c>
      <c r="U13" s="18">
        <f t="shared" si="1"/>
        <v>1663.5131082088403</v>
      </c>
      <c r="V13" s="8">
        <v>2</v>
      </c>
      <c r="W13" s="18">
        <f t="shared" si="2"/>
        <v>1663.5131082088403</v>
      </c>
      <c r="X13" s="8">
        <v>0</v>
      </c>
      <c r="Y13" s="18">
        <f t="shared" si="3"/>
        <v>0</v>
      </c>
      <c r="Z13" s="19">
        <f t="shared" si="4"/>
        <v>1062.818524834628</v>
      </c>
      <c r="AA13" s="8">
        <v>2</v>
      </c>
      <c r="AB13" s="18">
        <f t="shared" si="5"/>
        <v>2125.637049669256</v>
      </c>
      <c r="AC13" s="8">
        <v>2</v>
      </c>
      <c r="AD13" s="18">
        <f t="shared" si="6"/>
        <v>2125.637049669256</v>
      </c>
      <c r="AE13" s="8">
        <v>0</v>
      </c>
      <c r="AF13" s="18">
        <f t="shared" si="7"/>
        <v>0</v>
      </c>
      <c r="AG13" s="19">
        <f t="shared" si="8"/>
        <v>1118.5102155359625</v>
      </c>
      <c r="AH13" s="8">
        <v>2</v>
      </c>
      <c r="AI13" s="18">
        <f t="shared" si="9"/>
        <v>2237.020431071925</v>
      </c>
      <c r="AJ13" s="8">
        <v>2</v>
      </c>
      <c r="AK13" s="18">
        <f t="shared" si="10"/>
        <v>2237.020431071925</v>
      </c>
      <c r="AL13" s="8">
        <v>0</v>
      </c>
      <c r="AM13" s="18">
        <f t="shared" si="11"/>
        <v>0</v>
      </c>
    </row>
    <row r="14" spans="2:39" ht="16.5" customHeight="1">
      <c r="B14" s="53" t="s">
        <v>161</v>
      </c>
      <c r="C14" s="10" t="s">
        <v>284</v>
      </c>
      <c r="D14" s="8" t="s">
        <v>41</v>
      </c>
      <c r="E14" s="19">
        <v>1019.9240324003111</v>
      </c>
      <c r="F14" s="8"/>
      <c r="G14" s="18">
        <v>0</v>
      </c>
      <c r="H14" s="8"/>
      <c r="I14" s="18">
        <v>0</v>
      </c>
      <c r="J14" s="8">
        <v>2</v>
      </c>
      <c r="K14" s="18">
        <v>2039.8480648006223</v>
      </c>
      <c r="L14" s="19">
        <v>1083.3337294186708</v>
      </c>
      <c r="M14" s="8"/>
      <c r="N14" s="18">
        <v>0</v>
      </c>
      <c r="O14" s="8"/>
      <c r="P14" s="18">
        <v>0</v>
      </c>
      <c r="Q14" s="8">
        <v>2</v>
      </c>
      <c r="R14" s="18">
        <v>2166.6674588373417</v>
      </c>
      <c r="S14" s="19">
        <f t="shared" si="0"/>
        <v>1147.2504194543724</v>
      </c>
      <c r="T14" s="8"/>
      <c r="U14" s="18">
        <f t="shared" si="1"/>
        <v>0</v>
      </c>
      <c r="V14" s="8"/>
      <c r="W14" s="18">
        <f t="shared" si="2"/>
        <v>0</v>
      </c>
      <c r="X14" s="8">
        <v>2</v>
      </c>
      <c r="Y14" s="18">
        <f t="shared" si="3"/>
        <v>2294.5008389087448</v>
      </c>
      <c r="Z14" s="19">
        <f t="shared" si="4"/>
        <v>1465.956585978797</v>
      </c>
      <c r="AA14" s="8"/>
      <c r="AB14" s="18">
        <f t="shared" si="5"/>
        <v>0</v>
      </c>
      <c r="AC14" s="8"/>
      <c r="AD14" s="18">
        <f t="shared" si="6"/>
        <v>0</v>
      </c>
      <c r="AE14" s="8">
        <v>2</v>
      </c>
      <c r="AF14" s="18">
        <f t="shared" si="7"/>
        <v>2931.913171957594</v>
      </c>
      <c r="AG14" s="19">
        <f t="shared" si="8"/>
        <v>1542.772711084086</v>
      </c>
      <c r="AH14" s="8"/>
      <c r="AI14" s="18">
        <f t="shared" si="9"/>
        <v>0</v>
      </c>
      <c r="AJ14" s="8"/>
      <c r="AK14" s="18">
        <f t="shared" si="10"/>
        <v>0</v>
      </c>
      <c r="AL14" s="8">
        <v>2</v>
      </c>
      <c r="AM14" s="18">
        <f t="shared" si="11"/>
        <v>3085.545422168172</v>
      </c>
    </row>
    <row r="15" spans="2:39" s="59" customFormat="1" ht="17.25" customHeight="1">
      <c r="B15" s="178">
        <v>7</v>
      </c>
      <c r="C15" s="12" t="s">
        <v>162</v>
      </c>
      <c r="D15" s="15" t="s">
        <v>459</v>
      </c>
      <c r="E15" s="19">
        <v>16.99873387333852</v>
      </c>
      <c r="F15" s="15">
        <v>405</v>
      </c>
      <c r="G15" s="19">
        <v>6884.4872187021</v>
      </c>
      <c r="H15" s="15">
        <v>405</v>
      </c>
      <c r="I15" s="19">
        <v>6884.4872187021</v>
      </c>
      <c r="J15" s="171">
        <v>420</v>
      </c>
      <c r="K15" s="19">
        <v>7139.468226802178</v>
      </c>
      <c r="L15" s="19">
        <f>18.0555621569778*35.31</f>
        <v>637.5418997628861</v>
      </c>
      <c r="M15" s="219">
        <f>405/35.31</f>
        <v>11.46983857264231</v>
      </c>
      <c r="N15" s="19">
        <f>M15*L15</f>
        <v>7312.502673576008</v>
      </c>
      <c r="O15" s="219">
        <f>405/35.31</f>
        <v>11.46983857264231</v>
      </c>
      <c r="P15" s="19">
        <f>O15*L15</f>
        <v>7312.502673576008</v>
      </c>
      <c r="Q15" s="219">
        <f>420/35.31</f>
        <v>11.8946474086661</v>
      </c>
      <c r="R15" s="19">
        <f>Q15*L15</f>
        <v>7583.336105930675</v>
      </c>
      <c r="S15" s="19">
        <f>L15*1.059</f>
        <v>675.1568718488963</v>
      </c>
      <c r="T15" s="219">
        <f>405/35.31</f>
        <v>11.46983857264231</v>
      </c>
      <c r="U15" s="19">
        <f>T15*S15</f>
        <v>7743.940331316992</v>
      </c>
      <c r="V15" s="219">
        <f>405/35.31</f>
        <v>11.46983857264231</v>
      </c>
      <c r="W15" s="19">
        <f>V15*S15</f>
        <v>7743.940331316992</v>
      </c>
      <c r="X15" s="219">
        <f>420/35.31</f>
        <v>11.8946474086661</v>
      </c>
      <c r="Y15" s="19">
        <f>X15*S15</f>
        <v>8030.752936180585</v>
      </c>
      <c r="Z15" s="19">
        <f t="shared" si="4"/>
        <v>862.7154508485198</v>
      </c>
      <c r="AA15" s="219">
        <f>405/35.31</f>
        <v>11.46983857264231</v>
      </c>
      <c r="AB15" s="19">
        <f>AA15*Z15</f>
        <v>9895.206955356853</v>
      </c>
      <c r="AC15" s="219">
        <f>405/35.31</f>
        <v>11.46983857264231</v>
      </c>
      <c r="AD15" s="19">
        <f>AC15*Z15</f>
        <v>9895.206955356853</v>
      </c>
      <c r="AE15" s="219">
        <f>420/35.31</f>
        <v>11.8946474086661</v>
      </c>
      <c r="AF15" s="19">
        <f>AE15*Z15</f>
        <v>10261.696101851552</v>
      </c>
      <c r="AG15" s="19">
        <f t="shared" si="8"/>
        <v>907.9217404729823</v>
      </c>
      <c r="AH15" s="293">
        <f>405/35.31</f>
        <v>11.46983857264231</v>
      </c>
      <c r="AI15" s="18">
        <f t="shared" si="9"/>
        <v>10413.715799817552</v>
      </c>
      <c r="AJ15" s="219">
        <f>405/35.31</f>
        <v>11.46983857264231</v>
      </c>
      <c r="AK15" s="18">
        <f t="shared" si="10"/>
        <v>10413.715799817552</v>
      </c>
      <c r="AL15" s="219">
        <f>420/35.31</f>
        <v>11.8946474086661</v>
      </c>
      <c r="AM15" s="18">
        <f t="shared" si="11"/>
        <v>10799.408977588573</v>
      </c>
    </row>
    <row r="16" spans="2:39" ht="18" customHeight="1">
      <c r="B16" s="53">
        <v>8</v>
      </c>
      <c r="C16" s="10" t="s">
        <v>261</v>
      </c>
      <c r="D16" s="8" t="s">
        <v>41</v>
      </c>
      <c r="E16" s="19">
        <v>220.98354035340077</v>
      </c>
      <c r="F16" s="8">
        <v>4</v>
      </c>
      <c r="G16" s="18">
        <v>883.9341614136031</v>
      </c>
      <c r="H16" s="8">
        <v>4</v>
      </c>
      <c r="I16" s="18">
        <v>883.9341614136031</v>
      </c>
      <c r="J16" s="8">
        <v>4</v>
      </c>
      <c r="K16" s="18">
        <v>883.9341614136031</v>
      </c>
      <c r="L16" s="19">
        <v>234.72230804071205</v>
      </c>
      <c r="M16" s="8">
        <v>4</v>
      </c>
      <c r="N16" s="18">
        <v>938.8892321628482</v>
      </c>
      <c r="O16" s="8">
        <v>4</v>
      </c>
      <c r="P16" s="18">
        <v>938.8892321628482</v>
      </c>
      <c r="Q16" s="8">
        <v>4</v>
      </c>
      <c r="R16" s="18">
        <v>938.8892321628482</v>
      </c>
      <c r="S16" s="19">
        <f t="shared" si="0"/>
        <v>248.57092421511405</v>
      </c>
      <c r="T16" s="8">
        <v>4</v>
      </c>
      <c r="U16" s="18">
        <f t="shared" si="1"/>
        <v>994.2836968604562</v>
      </c>
      <c r="V16" s="8">
        <v>4</v>
      </c>
      <c r="W16" s="18">
        <f t="shared" si="2"/>
        <v>994.2836968604562</v>
      </c>
      <c r="X16" s="8">
        <v>4</v>
      </c>
      <c r="Y16" s="18">
        <f t="shared" si="3"/>
        <v>994.2836968604562</v>
      </c>
      <c r="Z16" s="19">
        <f t="shared" si="4"/>
        <v>317.62392696207274</v>
      </c>
      <c r="AA16" s="8">
        <v>4</v>
      </c>
      <c r="AB16" s="18">
        <f aca="true" t="shared" si="12" ref="AB16:AB22">AA16*Z16</f>
        <v>1270.495707848291</v>
      </c>
      <c r="AC16" s="8">
        <v>4</v>
      </c>
      <c r="AD16" s="18">
        <f aca="true" t="shared" si="13" ref="AD16:AD22">AC16*Z16</f>
        <v>1270.495707848291</v>
      </c>
      <c r="AE16" s="8">
        <v>4</v>
      </c>
      <c r="AF16" s="18">
        <f aca="true" t="shared" si="14" ref="AF16:AF22">AE16*Z16</f>
        <v>1270.495707848291</v>
      </c>
      <c r="AG16" s="19">
        <f t="shared" si="8"/>
        <v>334.2674207348854</v>
      </c>
      <c r="AH16" s="8">
        <v>4</v>
      </c>
      <c r="AI16" s="18">
        <f t="shared" si="9"/>
        <v>1337.0696829395415</v>
      </c>
      <c r="AJ16" s="8">
        <v>4</v>
      </c>
      <c r="AK16" s="18">
        <f t="shared" si="10"/>
        <v>1337.0696829395415</v>
      </c>
      <c r="AL16" s="8">
        <v>4</v>
      </c>
      <c r="AM16" s="18">
        <f t="shared" si="11"/>
        <v>1337.0696829395415</v>
      </c>
    </row>
    <row r="17" spans="2:39" ht="17.25" customHeight="1">
      <c r="B17" s="53">
        <v>9</v>
      </c>
      <c r="C17" s="10" t="s">
        <v>163</v>
      </c>
      <c r="D17" s="8" t="s">
        <v>27</v>
      </c>
      <c r="E17" s="19">
        <v>297.477842783424</v>
      </c>
      <c r="F17" s="8">
        <v>1</v>
      </c>
      <c r="G17" s="18">
        <v>297.477842783424</v>
      </c>
      <c r="H17" s="8">
        <v>1</v>
      </c>
      <c r="I17" s="18">
        <v>297.477842783424</v>
      </c>
      <c r="J17" s="24">
        <v>1</v>
      </c>
      <c r="K17" s="18">
        <v>297.477842783424</v>
      </c>
      <c r="L17" s="19">
        <v>315.97233774711225</v>
      </c>
      <c r="M17" s="8">
        <v>1</v>
      </c>
      <c r="N17" s="18">
        <v>315.97233774711225</v>
      </c>
      <c r="O17" s="8">
        <v>1</v>
      </c>
      <c r="P17" s="18">
        <v>315.97233774711225</v>
      </c>
      <c r="Q17" s="24">
        <v>1</v>
      </c>
      <c r="R17" s="18">
        <v>315.97233774711225</v>
      </c>
      <c r="S17" s="19">
        <f t="shared" si="0"/>
        <v>334.61470567419184</v>
      </c>
      <c r="T17" s="8">
        <v>1</v>
      </c>
      <c r="U17" s="18">
        <f t="shared" si="1"/>
        <v>334.61470567419184</v>
      </c>
      <c r="V17" s="8">
        <v>1</v>
      </c>
      <c r="W17" s="18">
        <f t="shared" si="2"/>
        <v>334.61470567419184</v>
      </c>
      <c r="X17" s="24">
        <v>1</v>
      </c>
      <c r="Y17" s="18">
        <f t="shared" si="3"/>
        <v>334.61470567419184</v>
      </c>
      <c r="Z17" s="19">
        <f t="shared" si="4"/>
        <v>427.57067091048236</v>
      </c>
      <c r="AA17" s="8">
        <v>1</v>
      </c>
      <c r="AB17" s="18">
        <f t="shared" si="12"/>
        <v>427.57067091048236</v>
      </c>
      <c r="AC17" s="8">
        <v>1</v>
      </c>
      <c r="AD17" s="18">
        <f t="shared" si="13"/>
        <v>427.57067091048236</v>
      </c>
      <c r="AE17" s="24">
        <v>1</v>
      </c>
      <c r="AF17" s="18">
        <f t="shared" si="14"/>
        <v>427.57067091048236</v>
      </c>
      <c r="AG17" s="19">
        <f t="shared" si="8"/>
        <v>449.97537406619165</v>
      </c>
      <c r="AH17" s="8">
        <v>1</v>
      </c>
      <c r="AI17" s="18">
        <f t="shared" si="9"/>
        <v>449.97537406619165</v>
      </c>
      <c r="AJ17" s="8">
        <v>1</v>
      </c>
      <c r="AK17" s="18">
        <f t="shared" si="10"/>
        <v>449.97537406619165</v>
      </c>
      <c r="AL17" s="24">
        <v>1</v>
      </c>
      <c r="AM17" s="18">
        <f t="shared" si="11"/>
        <v>449.97537406619165</v>
      </c>
    </row>
    <row r="18" spans="2:39" ht="17.25" customHeight="1">
      <c r="B18" s="53">
        <v>10</v>
      </c>
      <c r="C18" s="10" t="s">
        <v>164</v>
      </c>
      <c r="D18" s="8" t="s">
        <v>41</v>
      </c>
      <c r="E18" s="19">
        <v>59.495568556684816</v>
      </c>
      <c r="F18" s="8">
        <v>2</v>
      </c>
      <c r="G18" s="18">
        <v>118.99113711336963</v>
      </c>
      <c r="H18" s="8">
        <v>2</v>
      </c>
      <c r="I18" s="18">
        <v>118.99113711336963</v>
      </c>
      <c r="J18" s="8">
        <v>2</v>
      </c>
      <c r="K18" s="18">
        <v>118.99113711336963</v>
      </c>
      <c r="L18" s="19">
        <v>63.19446754942247</v>
      </c>
      <c r="M18" s="8">
        <v>2</v>
      </c>
      <c r="N18" s="18">
        <v>126.38893509884494</v>
      </c>
      <c r="O18" s="8">
        <v>2</v>
      </c>
      <c r="P18" s="18">
        <v>126.38893509884494</v>
      </c>
      <c r="Q18" s="8">
        <v>2</v>
      </c>
      <c r="R18" s="18">
        <v>126.38893509884494</v>
      </c>
      <c r="S18" s="19">
        <f t="shared" si="0"/>
        <v>66.9229411348384</v>
      </c>
      <c r="T18" s="8">
        <v>2</v>
      </c>
      <c r="U18" s="18">
        <f t="shared" si="1"/>
        <v>133.8458822696768</v>
      </c>
      <c r="V18" s="8">
        <v>2</v>
      </c>
      <c r="W18" s="18">
        <f t="shared" si="2"/>
        <v>133.8458822696768</v>
      </c>
      <c r="X18" s="8">
        <v>2</v>
      </c>
      <c r="Y18" s="18">
        <f t="shared" si="3"/>
        <v>133.8458822696768</v>
      </c>
      <c r="Z18" s="19">
        <f t="shared" si="4"/>
        <v>85.51413418209651</v>
      </c>
      <c r="AA18" s="8">
        <v>2</v>
      </c>
      <c r="AB18" s="18">
        <f t="shared" si="12"/>
        <v>171.02826836419302</v>
      </c>
      <c r="AC18" s="8">
        <v>2</v>
      </c>
      <c r="AD18" s="18">
        <f t="shared" si="13"/>
        <v>171.02826836419302</v>
      </c>
      <c r="AE18" s="8">
        <v>2</v>
      </c>
      <c r="AF18" s="18">
        <f t="shared" si="14"/>
        <v>171.02826836419302</v>
      </c>
      <c r="AG18" s="19">
        <f t="shared" si="8"/>
        <v>89.99507481323838</v>
      </c>
      <c r="AH18" s="8">
        <v>2</v>
      </c>
      <c r="AI18" s="18">
        <f t="shared" si="9"/>
        <v>179.99014962647675</v>
      </c>
      <c r="AJ18" s="8">
        <v>2</v>
      </c>
      <c r="AK18" s="18">
        <f t="shared" si="10"/>
        <v>179.99014962647675</v>
      </c>
      <c r="AL18" s="8">
        <v>2</v>
      </c>
      <c r="AM18" s="18">
        <f t="shared" si="11"/>
        <v>179.99014962647675</v>
      </c>
    </row>
    <row r="19" spans="2:39" ht="15.75" customHeight="1">
      <c r="B19" s="53">
        <v>11</v>
      </c>
      <c r="C19" s="10" t="s">
        <v>165</v>
      </c>
      <c r="D19" s="8" t="s">
        <v>41</v>
      </c>
      <c r="E19" s="19">
        <v>42.49683468334629</v>
      </c>
      <c r="F19" s="8">
        <v>2</v>
      </c>
      <c r="G19" s="18">
        <v>84.99366936669259</v>
      </c>
      <c r="H19" s="8">
        <v>2</v>
      </c>
      <c r="I19" s="18">
        <v>84.99366936669259</v>
      </c>
      <c r="J19" s="8">
        <v>2</v>
      </c>
      <c r="K19" s="18">
        <v>84.99366936669259</v>
      </c>
      <c r="L19" s="19">
        <v>45.13890539244461</v>
      </c>
      <c r="M19" s="8">
        <v>2</v>
      </c>
      <c r="N19" s="18">
        <v>90.27781078488923</v>
      </c>
      <c r="O19" s="8">
        <v>2</v>
      </c>
      <c r="P19" s="18">
        <v>90.27781078488923</v>
      </c>
      <c r="Q19" s="8">
        <v>2</v>
      </c>
      <c r="R19" s="18">
        <v>90.27781078488923</v>
      </c>
      <c r="S19" s="19">
        <f t="shared" si="0"/>
        <v>47.802100810598844</v>
      </c>
      <c r="T19" s="8">
        <v>2</v>
      </c>
      <c r="U19" s="18">
        <f t="shared" si="1"/>
        <v>95.60420162119769</v>
      </c>
      <c r="V19" s="8">
        <v>2</v>
      </c>
      <c r="W19" s="18">
        <f t="shared" si="2"/>
        <v>95.60420162119769</v>
      </c>
      <c r="X19" s="8">
        <v>2</v>
      </c>
      <c r="Y19" s="18">
        <f t="shared" si="3"/>
        <v>95.60420162119769</v>
      </c>
      <c r="Z19" s="19">
        <f t="shared" si="4"/>
        <v>61.08152441578321</v>
      </c>
      <c r="AA19" s="8">
        <v>2</v>
      </c>
      <c r="AB19" s="18">
        <f t="shared" si="12"/>
        <v>122.16304883156641</v>
      </c>
      <c r="AC19" s="8">
        <v>2</v>
      </c>
      <c r="AD19" s="18">
        <f t="shared" si="13"/>
        <v>122.16304883156641</v>
      </c>
      <c r="AE19" s="8">
        <v>2</v>
      </c>
      <c r="AF19" s="18">
        <f t="shared" si="14"/>
        <v>122.16304883156641</v>
      </c>
      <c r="AG19" s="19">
        <f t="shared" si="8"/>
        <v>64.28219629517025</v>
      </c>
      <c r="AH19" s="8">
        <v>2</v>
      </c>
      <c r="AI19" s="18">
        <f t="shared" si="9"/>
        <v>128.5643925903405</v>
      </c>
      <c r="AJ19" s="8">
        <v>2</v>
      </c>
      <c r="AK19" s="18">
        <f t="shared" si="10"/>
        <v>128.5643925903405</v>
      </c>
      <c r="AL19" s="8">
        <v>2</v>
      </c>
      <c r="AM19" s="18">
        <f t="shared" si="11"/>
        <v>128.5643925903405</v>
      </c>
    </row>
    <row r="20" spans="2:39" ht="17.25" customHeight="1">
      <c r="B20" s="53">
        <v>12</v>
      </c>
      <c r="C20" s="10" t="s">
        <v>166</v>
      </c>
      <c r="D20" s="8"/>
      <c r="E20" s="19">
        <v>0</v>
      </c>
      <c r="F20" s="8"/>
      <c r="G20" s="18">
        <v>0</v>
      </c>
      <c r="H20" s="8"/>
      <c r="I20" s="18">
        <v>0</v>
      </c>
      <c r="J20" s="8"/>
      <c r="K20" s="18">
        <v>0</v>
      </c>
      <c r="L20" s="19">
        <v>0</v>
      </c>
      <c r="M20" s="8"/>
      <c r="N20" s="18">
        <v>0</v>
      </c>
      <c r="O20" s="8"/>
      <c r="P20" s="18">
        <v>0</v>
      </c>
      <c r="Q20" s="8"/>
      <c r="R20" s="18">
        <v>0</v>
      </c>
      <c r="S20" s="19">
        <f t="shared" si="0"/>
        <v>0</v>
      </c>
      <c r="T20" s="8"/>
      <c r="U20" s="18">
        <f t="shared" si="1"/>
        <v>0</v>
      </c>
      <c r="V20" s="8"/>
      <c r="W20" s="18">
        <f t="shared" si="2"/>
        <v>0</v>
      </c>
      <c r="X20" s="8"/>
      <c r="Y20" s="18">
        <f t="shared" si="3"/>
        <v>0</v>
      </c>
      <c r="Z20" s="19">
        <f t="shared" si="4"/>
        <v>0</v>
      </c>
      <c r="AA20" s="8"/>
      <c r="AB20" s="18">
        <f t="shared" si="12"/>
        <v>0</v>
      </c>
      <c r="AC20" s="8"/>
      <c r="AD20" s="18">
        <f t="shared" si="13"/>
        <v>0</v>
      </c>
      <c r="AE20" s="8"/>
      <c r="AF20" s="18">
        <f t="shared" si="14"/>
        <v>0</v>
      </c>
      <c r="AG20" s="19">
        <f t="shared" si="8"/>
        <v>0</v>
      </c>
      <c r="AH20" s="8"/>
      <c r="AI20" s="18">
        <f t="shared" si="9"/>
        <v>0</v>
      </c>
      <c r="AJ20" s="8"/>
      <c r="AK20" s="18">
        <f t="shared" si="10"/>
        <v>0</v>
      </c>
      <c r="AL20" s="8"/>
      <c r="AM20" s="18">
        <f t="shared" si="11"/>
        <v>0</v>
      </c>
    </row>
    <row r="21" spans="2:39" ht="18" customHeight="1">
      <c r="B21" s="9"/>
      <c r="C21" s="10" t="s">
        <v>262</v>
      </c>
      <c r="D21" s="8" t="s">
        <v>41</v>
      </c>
      <c r="E21" s="19">
        <v>1121.9164356403423</v>
      </c>
      <c r="F21" s="8">
        <v>1</v>
      </c>
      <c r="G21" s="18">
        <v>1121.9164356403423</v>
      </c>
      <c r="H21" s="8">
        <v>1</v>
      </c>
      <c r="I21" s="18">
        <v>1121.9164356403423</v>
      </c>
      <c r="J21" s="8">
        <v>0</v>
      </c>
      <c r="K21" s="18">
        <v>0</v>
      </c>
      <c r="L21" s="19">
        <v>1191.6671023605381</v>
      </c>
      <c r="M21" s="8">
        <v>1</v>
      </c>
      <c r="N21" s="18">
        <v>1191.6671023605381</v>
      </c>
      <c r="O21" s="8">
        <v>1</v>
      </c>
      <c r="P21" s="18">
        <v>1191.6671023605381</v>
      </c>
      <c r="Q21" s="8">
        <v>0</v>
      </c>
      <c r="R21" s="18">
        <v>0</v>
      </c>
      <c r="S21" s="19">
        <f t="shared" si="0"/>
        <v>1261.9754613998098</v>
      </c>
      <c r="T21" s="8">
        <v>1</v>
      </c>
      <c r="U21" s="18">
        <f t="shared" si="1"/>
        <v>1261.9754613998098</v>
      </c>
      <c r="V21" s="8">
        <v>1</v>
      </c>
      <c r="W21" s="18">
        <f t="shared" si="2"/>
        <v>1261.9754613998098</v>
      </c>
      <c r="X21" s="8">
        <v>0</v>
      </c>
      <c r="Y21" s="18">
        <f t="shared" si="3"/>
        <v>0</v>
      </c>
      <c r="Z21" s="19">
        <f t="shared" si="4"/>
        <v>1612.552244576677</v>
      </c>
      <c r="AA21" s="8">
        <v>1</v>
      </c>
      <c r="AB21" s="18">
        <f t="shared" si="12"/>
        <v>1612.552244576677</v>
      </c>
      <c r="AC21" s="8">
        <v>1</v>
      </c>
      <c r="AD21" s="18">
        <f t="shared" si="13"/>
        <v>1612.552244576677</v>
      </c>
      <c r="AE21" s="8">
        <v>0</v>
      </c>
      <c r="AF21" s="18">
        <f t="shared" si="14"/>
        <v>0</v>
      </c>
      <c r="AG21" s="19">
        <f t="shared" si="8"/>
        <v>1697.0499821924948</v>
      </c>
      <c r="AH21" s="8">
        <v>1</v>
      </c>
      <c r="AI21" s="18">
        <f t="shared" si="9"/>
        <v>1697.0499821924948</v>
      </c>
      <c r="AJ21" s="8">
        <v>1</v>
      </c>
      <c r="AK21" s="18">
        <f t="shared" si="10"/>
        <v>1697.0499821924948</v>
      </c>
      <c r="AL21" s="8">
        <v>0</v>
      </c>
      <c r="AM21" s="18">
        <f t="shared" si="11"/>
        <v>0</v>
      </c>
    </row>
    <row r="22" spans="2:39" ht="18" customHeight="1">
      <c r="B22" s="9"/>
      <c r="C22" s="32" t="s">
        <v>263</v>
      </c>
      <c r="D22" s="8" t="s">
        <v>41</v>
      </c>
      <c r="E22" s="19">
        <v>2090.8442664206377</v>
      </c>
      <c r="F22" s="8"/>
      <c r="G22" s="18">
        <v>0</v>
      </c>
      <c r="H22" s="8"/>
      <c r="I22" s="18">
        <v>0</v>
      </c>
      <c r="J22" s="8">
        <v>1</v>
      </c>
      <c r="K22" s="18">
        <v>2090.8442664206377</v>
      </c>
      <c r="L22" s="19">
        <v>2220.8341453082753</v>
      </c>
      <c r="M22" s="8"/>
      <c r="N22" s="18">
        <v>0</v>
      </c>
      <c r="O22" s="8"/>
      <c r="P22" s="18">
        <v>0</v>
      </c>
      <c r="Q22" s="8">
        <v>1</v>
      </c>
      <c r="R22" s="18">
        <v>2220.8341453082753</v>
      </c>
      <c r="S22" s="19">
        <f t="shared" si="0"/>
        <v>2351.8633598814636</v>
      </c>
      <c r="T22" s="8"/>
      <c r="U22" s="18">
        <f t="shared" si="1"/>
        <v>0</v>
      </c>
      <c r="V22" s="8"/>
      <c r="W22" s="18">
        <f t="shared" si="2"/>
        <v>0</v>
      </c>
      <c r="X22" s="8">
        <v>1</v>
      </c>
      <c r="Y22" s="18">
        <f t="shared" si="3"/>
        <v>2351.8633598814636</v>
      </c>
      <c r="Z22" s="19">
        <f t="shared" si="4"/>
        <v>3005.2110012565345</v>
      </c>
      <c r="AA22" s="8"/>
      <c r="AB22" s="18">
        <f t="shared" si="12"/>
        <v>0</v>
      </c>
      <c r="AC22" s="8"/>
      <c r="AD22" s="18">
        <f t="shared" si="13"/>
        <v>0</v>
      </c>
      <c r="AE22" s="8">
        <v>1</v>
      </c>
      <c r="AF22" s="18">
        <f t="shared" si="14"/>
        <v>3005.2110012565345</v>
      </c>
      <c r="AG22" s="19">
        <f t="shared" si="8"/>
        <v>3162.684057722377</v>
      </c>
      <c r="AH22" s="8"/>
      <c r="AI22" s="18">
        <f t="shared" si="9"/>
        <v>0</v>
      </c>
      <c r="AJ22" s="8"/>
      <c r="AK22" s="18">
        <f t="shared" si="10"/>
        <v>0</v>
      </c>
      <c r="AL22" s="8">
        <v>1</v>
      </c>
      <c r="AM22" s="18">
        <f t="shared" si="11"/>
        <v>3162.684057722377</v>
      </c>
    </row>
    <row r="23" spans="2:39" ht="18" customHeight="1">
      <c r="B23" s="53">
        <v>13</v>
      </c>
      <c r="C23" s="10" t="s">
        <v>167</v>
      </c>
      <c r="D23" s="8" t="s">
        <v>41</v>
      </c>
      <c r="E23" s="19" t="s">
        <v>75</v>
      </c>
      <c r="F23" s="8">
        <v>1</v>
      </c>
      <c r="G23" s="18">
        <v>1376.1247740189044</v>
      </c>
      <c r="H23" s="8">
        <v>1</v>
      </c>
      <c r="I23" s="18">
        <v>2511.1765949250084</v>
      </c>
      <c r="J23" s="8">
        <v>1</v>
      </c>
      <c r="K23" s="18">
        <v>2511.1765949250084</v>
      </c>
      <c r="L23" s="19" t="s">
        <v>75</v>
      </c>
      <c r="M23" s="8">
        <v>1</v>
      </c>
      <c r="N23" s="18">
        <v>1461.6798273444338</v>
      </c>
      <c r="O23" s="8">
        <v>1</v>
      </c>
      <c r="P23" s="18">
        <v>2667.298955008091</v>
      </c>
      <c r="Q23" s="8">
        <v>1</v>
      </c>
      <c r="R23" s="18">
        <v>2667.298955008091</v>
      </c>
      <c r="S23" s="19" t="s">
        <v>75</v>
      </c>
      <c r="T23" s="8">
        <v>1</v>
      </c>
      <c r="U23" s="18">
        <f>N23*1.059</f>
        <v>1547.9189371577552</v>
      </c>
      <c r="V23" s="8">
        <v>1</v>
      </c>
      <c r="W23" s="18">
        <f>P23*1.059</f>
        <v>2824.6695933535684</v>
      </c>
      <c r="X23" s="8">
        <v>1</v>
      </c>
      <c r="Y23" s="18">
        <f>R23*1.059</f>
        <v>2824.6695933535684</v>
      </c>
      <c r="Z23" s="19" t="s">
        <v>75</v>
      </c>
      <c r="AA23" s="8">
        <v>1</v>
      </c>
      <c r="AB23" s="18">
        <f>U23*1.2778</f>
        <v>1977.9308179001796</v>
      </c>
      <c r="AC23" s="8">
        <v>1</v>
      </c>
      <c r="AD23" s="18">
        <f>W23*1.2778</f>
        <v>3609.3628063871897</v>
      </c>
      <c r="AE23" s="8">
        <v>1</v>
      </c>
      <c r="AF23" s="18">
        <f>Y23*1.2778</f>
        <v>3609.3628063871897</v>
      </c>
      <c r="AG23" s="19" t="s">
        <v>75</v>
      </c>
      <c r="AH23" s="8">
        <v>1</v>
      </c>
      <c r="AI23" s="18">
        <f>AB23*5.24/100+AB23</f>
        <v>2081.574392758149</v>
      </c>
      <c r="AJ23" s="8">
        <v>1</v>
      </c>
      <c r="AK23" s="18">
        <f>AD23*5.24/100+AD23</f>
        <v>3798.4934174418786</v>
      </c>
      <c r="AL23" s="8">
        <v>1</v>
      </c>
      <c r="AM23" s="18">
        <f>AF23*5.24/100+AF23</f>
        <v>3798.4934174418786</v>
      </c>
    </row>
    <row r="24" spans="2:39" ht="18" customHeight="1">
      <c r="B24" s="53">
        <v>14</v>
      </c>
      <c r="C24" s="10" t="s">
        <v>168</v>
      </c>
      <c r="D24" s="8" t="s">
        <v>75</v>
      </c>
      <c r="E24" s="19" t="s">
        <v>75</v>
      </c>
      <c r="F24" s="8">
        <v>1</v>
      </c>
      <c r="G24" s="18">
        <v>1205.364765564004</v>
      </c>
      <c r="H24" s="8">
        <v>1</v>
      </c>
      <c r="I24" s="18">
        <v>1205.364765564004</v>
      </c>
      <c r="J24" s="8">
        <v>1</v>
      </c>
      <c r="K24" s="18">
        <v>1205.364765564004</v>
      </c>
      <c r="L24" s="19" t="s">
        <v>75</v>
      </c>
      <c r="M24" s="8">
        <v>1</v>
      </c>
      <c r="N24" s="18">
        <v>1280.3034984038839</v>
      </c>
      <c r="O24" s="8">
        <v>1</v>
      </c>
      <c r="P24" s="18">
        <v>1280.3034984038839</v>
      </c>
      <c r="Q24" s="8">
        <v>1</v>
      </c>
      <c r="R24" s="18">
        <v>1280.3034984038839</v>
      </c>
      <c r="S24" s="19" t="s">
        <v>75</v>
      </c>
      <c r="T24" s="8">
        <v>1</v>
      </c>
      <c r="U24" s="18">
        <f>N24*1.059</f>
        <v>1355.841404809713</v>
      </c>
      <c r="V24" s="8">
        <v>1</v>
      </c>
      <c r="W24" s="18">
        <f>P24*1.059</f>
        <v>1355.841404809713</v>
      </c>
      <c r="X24" s="8">
        <v>1</v>
      </c>
      <c r="Y24" s="18">
        <f>R24*1.059</f>
        <v>1355.841404809713</v>
      </c>
      <c r="Z24" s="19" t="s">
        <v>75</v>
      </c>
      <c r="AA24" s="8">
        <v>1</v>
      </c>
      <c r="AB24" s="18">
        <f>U24*1.2778</f>
        <v>1732.4941470658512</v>
      </c>
      <c r="AC24" s="8">
        <v>1</v>
      </c>
      <c r="AD24" s="18">
        <f>W24*1.2778</f>
        <v>1732.4941470658512</v>
      </c>
      <c r="AE24" s="8">
        <v>1</v>
      </c>
      <c r="AF24" s="18">
        <f>Y24*1.2778</f>
        <v>1732.4941470658512</v>
      </c>
      <c r="AG24" s="19" t="s">
        <v>75</v>
      </c>
      <c r="AH24" s="8">
        <v>1</v>
      </c>
      <c r="AI24" s="18">
        <f>AB24*5.24/100+AB24</f>
        <v>1823.2768403721018</v>
      </c>
      <c r="AJ24" s="8">
        <v>1</v>
      </c>
      <c r="AK24" s="18">
        <f>AD24*5.24/100+AD24</f>
        <v>1823.2768403721018</v>
      </c>
      <c r="AL24" s="8">
        <v>1</v>
      </c>
      <c r="AM24" s="18">
        <f>AF24*5.24/100+AF24</f>
        <v>1823.2768403721018</v>
      </c>
    </row>
    <row r="25" spans="2:39" ht="18" customHeight="1">
      <c r="B25" s="53">
        <v>15</v>
      </c>
      <c r="C25" s="10" t="s">
        <v>169</v>
      </c>
      <c r="D25" s="8" t="s">
        <v>27</v>
      </c>
      <c r="E25" s="19">
        <v>329.0063995072843</v>
      </c>
      <c r="F25" s="8">
        <v>1</v>
      </c>
      <c r="G25" s="18">
        <v>329.0063995072843</v>
      </c>
      <c r="H25" s="8">
        <v>1</v>
      </c>
      <c r="I25" s="18">
        <v>329.0063995072843</v>
      </c>
      <c r="J25" s="8">
        <v>1</v>
      </c>
      <c r="K25" s="18">
        <v>329.0063995072843</v>
      </c>
      <c r="L25" s="19">
        <v>349.46105637105165</v>
      </c>
      <c r="M25" s="8">
        <v>1</v>
      </c>
      <c r="N25" s="18">
        <v>349.46105637105165</v>
      </c>
      <c r="O25" s="8">
        <v>1</v>
      </c>
      <c r="P25" s="18">
        <v>349.46105637105165</v>
      </c>
      <c r="Q25" s="8">
        <v>1</v>
      </c>
      <c r="R25" s="18">
        <v>349.46105637105165</v>
      </c>
      <c r="S25" s="19">
        <f>L25*1.059</f>
        <v>370.07925869694367</v>
      </c>
      <c r="T25" s="8">
        <v>1</v>
      </c>
      <c r="U25" s="18">
        <f>T25*S25</f>
        <v>370.07925869694367</v>
      </c>
      <c r="V25" s="8">
        <v>1</v>
      </c>
      <c r="W25" s="18">
        <f>V25*S25</f>
        <v>370.07925869694367</v>
      </c>
      <c r="X25" s="8">
        <v>1</v>
      </c>
      <c r="Y25" s="18">
        <f>X25*S25</f>
        <v>370.07925869694367</v>
      </c>
      <c r="Z25" s="19">
        <f>S25*1.2778</f>
        <v>472.8872767629546</v>
      </c>
      <c r="AA25" s="8">
        <v>1</v>
      </c>
      <c r="AB25" s="18">
        <f>AA25*Z25</f>
        <v>472.8872767629546</v>
      </c>
      <c r="AC25" s="8">
        <v>1</v>
      </c>
      <c r="AD25" s="18">
        <f>AC25*Z25</f>
        <v>472.8872767629546</v>
      </c>
      <c r="AE25" s="8">
        <v>1</v>
      </c>
      <c r="AF25" s="18">
        <f>AE25*Z25</f>
        <v>472.8872767629546</v>
      </c>
      <c r="AG25" s="19">
        <f t="shared" si="8"/>
        <v>497.6665700653335</v>
      </c>
      <c r="AH25" s="8">
        <v>1</v>
      </c>
      <c r="AI25" s="18">
        <f t="shared" si="9"/>
        <v>497.6665700653335</v>
      </c>
      <c r="AJ25" s="8">
        <v>1</v>
      </c>
      <c r="AK25" s="18">
        <f t="shared" si="10"/>
        <v>497.6665700653335</v>
      </c>
      <c r="AL25" s="8">
        <v>1</v>
      </c>
      <c r="AM25" s="18">
        <f t="shared" si="11"/>
        <v>497.6665700653335</v>
      </c>
    </row>
    <row r="26" spans="2:39" ht="18" customHeight="1">
      <c r="B26" s="53">
        <v>16</v>
      </c>
      <c r="C26" s="10" t="s">
        <v>170</v>
      </c>
      <c r="D26" s="8" t="s">
        <v>27</v>
      </c>
      <c r="E26" s="19">
        <v>658.0127990145686</v>
      </c>
      <c r="F26" s="8">
        <v>0</v>
      </c>
      <c r="G26" s="18">
        <v>0</v>
      </c>
      <c r="H26" s="8">
        <v>1</v>
      </c>
      <c r="I26" s="18">
        <v>658.0127990145686</v>
      </c>
      <c r="J26" s="8">
        <v>1</v>
      </c>
      <c r="K26" s="18">
        <v>658.0127990145686</v>
      </c>
      <c r="L26" s="19">
        <v>698.9221127421033</v>
      </c>
      <c r="M26" s="8">
        <v>0</v>
      </c>
      <c r="N26" s="18">
        <v>0</v>
      </c>
      <c r="O26" s="8">
        <v>1</v>
      </c>
      <c r="P26" s="18">
        <v>698.9221127421033</v>
      </c>
      <c r="Q26" s="8">
        <v>1</v>
      </c>
      <c r="R26" s="18">
        <v>698.9221127421033</v>
      </c>
      <c r="S26" s="19">
        <f>L26*1.059</f>
        <v>740.1585173938873</v>
      </c>
      <c r="T26" s="8">
        <v>0</v>
      </c>
      <c r="U26" s="18">
        <f>T26*S26</f>
        <v>0</v>
      </c>
      <c r="V26" s="8">
        <v>1</v>
      </c>
      <c r="W26" s="18">
        <f>V26*S26</f>
        <v>740.1585173938873</v>
      </c>
      <c r="X26" s="8">
        <v>1</v>
      </c>
      <c r="Y26" s="18">
        <f>X26*S26</f>
        <v>740.1585173938873</v>
      </c>
      <c r="Z26" s="19">
        <f>S26*1.2778</f>
        <v>945.7745535259093</v>
      </c>
      <c r="AA26" s="8">
        <v>0</v>
      </c>
      <c r="AB26" s="18">
        <f>AA26*Z26</f>
        <v>0</v>
      </c>
      <c r="AC26" s="8">
        <v>1</v>
      </c>
      <c r="AD26" s="18">
        <f>AC26*Z26</f>
        <v>945.7745535259093</v>
      </c>
      <c r="AE26" s="8">
        <v>1</v>
      </c>
      <c r="AF26" s="18">
        <f>AE26*Z26</f>
        <v>945.7745535259093</v>
      </c>
      <c r="AG26" s="19">
        <f t="shared" si="8"/>
        <v>995.333140130667</v>
      </c>
      <c r="AH26" s="8">
        <v>0</v>
      </c>
      <c r="AI26" s="18">
        <f t="shared" si="9"/>
        <v>0</v>
      </c>
      <c r="AJ26" s="8">
        <v>1</v>
      </c>
      <c r="AK26" s="18">
        <f t="shared" si="10"/>
        <v>995.333140130667</v>
      </c>
      <c r="AL26" s="8">
        <v>1</v>
      </c>
      <c r="AM26" s="18">
        <f t="shared" si="11"/>
        <v>995.333140130667</v>
      </c>
    </row>
    <row r="27" spans="2:39" ht="18" customHeight="1">
      <c r="B27" s="2"/>
      <c r="C27" s="16" t="s">
        <v>95</v>
      </c>
      <c r="E27" s="3"/>
      <c r="F27" s="8"/>
      <c r="G27" s="20">
        <f>SUM(G7:G26)</f>
        <v>17240.428594314566</v>
      </c>
      <c r="H27" s="8"/>
      <c r="I27" s="20">
        <f>SUM(I7:I26)</f>
        <v>19033.49321423524</v>
      </c>
      <c r="J27" s="8"/>
      <c r="K27" s="20">
        <f>SUM(K7:K26)</f>
        <v>20889.754953203807</v>
      </c>
      <c r="L27" s="3"/>
      <c r="M27" s="8"/>
      <c r="N27" s="20">
        <v>18312.283280451695</v>
      </c>
      <c r="O27" s="8"/>
      <c r="P27" s="20">
        <v>20216.82452085746</v>
      </c>
      <c r="Q27" s="8"/>
      <c r="R27" s="20">
        <v>22188.49190839944</v>
      </c>
      <c r="S27" s="3"/>
      <c r="T27" s="8"/>
      <c r="U27" s="20">
        <f>SUM(U7:U26)</f>
        <v>19392.707993998327</v>
      </c>
      <c r="V27" s="8"/>
      <c r="W27" s="20">
        <f>SUM(W7:W26)</f>
        <v>21409.61716758802</v>
      </c>
      <c r="X27" s="8"/>
      <c r="Y27" s="20">
        <f>SUM(Y7:Y26)</f>
        <v>23497.61293099498</v>
      </c>
      <c r="Z27" s="3"/>
      <c r="AA27" s="8"/>
      <c r="AB27" s="20">
        <f>SUM(AB7:AB26)</f>
        <v>24780.002274731058</v>
      </c>
      <c r="AC27" s="8"/>
      <c r="AD27" s="20">
        <f>SUM(AD7:AD26)</f>
        <v>27357.20881674398</v>
      </c>
      <c r="AE27" s="8"/>
      <c r="AF27" s="20">
        <f>SUM(AF7:AF26)</f>
        <v>30025.24980322539</v>
      </c>
      <c r="AG27" s="3"/>
      <c r="AH27" s="8"/>
      <c r="AI27" s="20">
        <f>SUM(AI7:AI26)</f>
        <v>26078.47439392696</v>
      </c>
      <c r="AJ27" s="8"/>
      <c r="AK27" s="20">
        <f>SUM(AK7:AK26)</f>
        <v>28790.726558741357</v>
      </c>
      <c r="AL27" s="8"/>
      <c r="AM27" s="20">
        <f>SUM(AM7:AM26)</f>
        <v>31598.5728929144</v>
      </c>
    </row>
    <row r="28" spans="2:39" ht="12.75">
      <c r="B28" s="2"/>
      <c r="C28" s="2"/>
      <c r="D28" s="2"/>
      <c r="E28" s="4"/>
      <c r="F28" s="8"/>
      <c r="G28" s="8"/>
      <c r="H28" s="8"/>
      <c r="I28" s="8"/>
      <c r="J28" s="8"/>
      <c r="K28" s="8"/>
      <c r="L28" s="4"/>
      <c r="M28" s="8"/>
      <c r="N28" s="8"/>
      <c r="O28" s="8"/>
      <c r="P28" s="8"/>
      <c r="Q28" s="8"/>
      <c r="R28" s="8"/>
      <c r="S28" s="4"/>
      <c r="T28" s="8"/>
      <c r="U28" s="8"/>
      <c r="V28" s="8"/>
      <c r="W28" s="8"/>
      <c r="X28" s="8"/>
      <c r="Y28" s="8"/>
      <c r="Z28" s="4"/>
      <c r="AA28" s="8"/>
      <c r="AB28" s="8"/>
      <c r="AC28" s="8"/>
      <c r="AD28" s="8"/>
      <c r="AE28" s="8"/>
      <c r="AF28" s="8"/>
      <c r="AG28" s="4"/>
      <c r="AH28" s="8"/>
      <c r="AI28" s="8"/>
      <c r="AJ28" s="8"/>
      <c r="AK28" s="8"/>
      <c r="AL28" s="8"/>
      <c r="AM28" s="8"/>
    </row>
    <row r="29" spans="3:11" ht="15" customHeight="1">
      <c r="C29" s="190"/>
      <c r="D29" s="190"/>
      <c r="E29" s="185"/>
      <c r="F29" s="185"/>
      <c r="G29" s="185"/>
      <c r="H29" s="185"/>
      <c r="I29" s="185"/>
      <c r="J29" s="185"/>
      <c r="K29" s="185"/>
    </row>
    <row r="30" spans="2:39" ht="30.75" customHeight="1">
      <c r="B30" s="359" t="s">
        <v>200</v>
      </c>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row>
  </sheetData>
  <sheetProtection/>
  <mergeCells count="39">
    <mergeCell ref="AH3:AM3"/>
    <mergeCell ref="AA3:AF3"/>
    <mergeCell ref="V3:W3"/>
    <mergeCell ref="X3:Y3"/>
    <mergeCell ref="T4:U4"/>
    <mergeCell ref="V4:W4"/>
    <mergeCell ref="X4:Y4"/>
    <mergeCell ref="AA4:AB4"/>
    <mergeCell ref="AC4:AD4"/>
    <mergeCell ref="AE4:AF4"/>
    <mergeCell ref="T3:U3"/>
    <mergeCell ref="B3:B5"/>
    <mergeCell ref="C3:C5"/>
    <mergeCell ref="D3:D5"/>
    <mergeCell ref="E3:E5"/>
    <mergeCell ref="S3:S5"/>
    <mergeCell ref="Q3:R3"/>
    <mergeCell ref="M4:N4"/>
    <mergeCell ref="O4:P4"/>
    <mergeCell ref="Q4:R4"/>
    <mergeCell ref="J4:K4"/>
    <mergeCell ref="B6:B8"/>
    <mergeCell ref="L3:L5"/>
    <mergeCell ref="M3:N3"/>
    <mergeCell ref="O3:P3"/>
    <mergeCell ref="D6:K6"/>
    <mergeCell ref="F3:G3"/>
    <mergeCell ref="H3:I3"/>
    <mergeCell ref="J3:K3"/>
    <mergeCell ref="B30:AM30"/>
    <mergeCell ref="B1:AM1"/>
    <mergeCell ref="B2:AM2"/>
    <mergeCell ref="AG3:AG5"/>
    <mergeCell ref="AH4:AI4"/>
    <mergeCell ref="AJ4:AK4"/>
    <mergeCell ref="AL4:AM4"/>
    <mergeCell ref="F4:G4"/>
    <mergeCell ref="H4:I4"/>
    <mergeCell ref="Z3:Z5"/>
  </mergeCells>
  <printOptions/>
  <pageMargins left="0.3937007874015748" right="0.15748031496062992" top="0.5118110236220472" bottom="0.4330708661417323" header="0.2362204724409449" footer="0.1574803149606299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00FF00"/>
  </sheetPr>
  <dimension ref="A1:M17"/>
  <sheetViews>
    <sheetView zoomScalePageLayoutView="0" workbookViewId="0" topLeftCell="A4">
      <selection activeCell="P5" sqref="P5"/>
    </sheetView>
  </sheetViews>
  <sheetFormatPr defaultColWidth="9.140625" defaultRowHeight="12.75"/>
  <cols>
    <col min="1" max="1" width="7.421875" style="0" customWidth="1"/>
    <col min="2" max="2" width="72.00390625" style="0" customWidth="1"/>
    <col min="3" max="3" width="13.28125" style="0" customWidth="1"/>
    <col min="4" max="4" width="9.28125" style="0" hidden="1" customWidth="1"/>
    <col min="5" max="5" width="10.8515625" style="0" hidden="1" customWidth="1"/>
    <col min="6" max="6" width="9.28125" style="0" hidden="1" customWidth="1"/>
    <col min="7" max="7" width="13.00390625" style="0" hidden="1" customWidth="1"/>
    <col min="8" max="8" width="0" style="0" hidden="1" customWidth="1"/>
    <col min="9" max="9" width="9.7109375" style="0" hidden="1" customWidth="1"/>
    <col min="10" max="10" width="10.7109375" style="0" hidden="1" customWidth="1"/>
    <col min="11" max="11" width="11.421875" style="0" hidden="1" customWidth="1"/>
    <col min="12" max="12" width="12.7109375" style="0" customWidth="1"/>
    <col min="13" max="13" width="18.140625" style="0" customWidth="1"/>
  </cols>
  <sheetData>
    <row r="1" spans="1:13" ht="21.75" customHeight="1">
      <c r="A1" s="356" t="s">
        <v>214</v>
      </c>
      <c r="B1" s="356"/>
      <c r="C1" s="356"/>
      <c r="D1" s="356"/>
      <c r="E1" s="356"/>
      <c r="F1" s="356"/>
      <c r="G1" s="356"/>
      <c r="H1" s="356"/>
      <c r="I1" s="356"/>
      <c r="J1" s="356"/>
      <c r="K1" s="356"/>
      <c r="L1" s="356"/>
      <c r="M1" s="356"/>
    </row>
    <row r="2" spans="2:13" ht="40.5" customHeight="1">
      <c r="B2" s="447" t="s">
        <v>503</v>
      </c>
      <c r="C2" s="447"/>
      <c r="D2" s="447"/>
      <c r="E2" s="447"/>
      <c r="F2" s="447"/>
      <c r="G2" s="447"/>
      <c r="H2" s="447"/>
      <c r="I2" s="447"/>
      <c r="J2" s="447"/>
      <c r="K2" s="447"/>
      <c r="L2" s="447"/>
      <c r="M2" s="447"/>
    </row>
    <row r="3" spans="1:13" ht="27.75" customHeight="1">
      <c r="A3" s="364" t="s">
        <v>79</v>
      </c>
      <c r="B3" s="364" t="s">
        <v>1</v>
      </c>
      <c r="C3" s="364" t="s">
        <v>2</v>
      </c>
      <c r="D3" s="358" t="s">
        <v>371</v>
      </c>
      <c r="E3" s="446"/>
      <c r="F3" s="358" t="s">
        <v>390</v>
      </c>
      <c r="G3" s="446"/>
      <c r="H3" s="358" t="s">
        <v>450</v>
      </c>
      <c r="I3" s="446"/>
      <c r="J3" s="358" t="s">
        <v>469</v>
      </c>
      <c r="K3" s="358"/>
      <c r="L3" s="364" t="s">
        <v>470</v>
      </c>
      <c r="M3" s="364"/>
    </row>
    <row r="4" spans="1:13" ht="16.5" customHeight="1">
      <c r="A4" s="364"/>
      <c r="B4" s="364"/>
      <c r="C4" s="364"/>
      <c r="D4" s="1" t="s">
        <v>73</v>
      </c>
      <c r="E4" s="1" t="s">
        <v>81</v>
      </c>
      <c r="F4" s="1" t="s">
        <v>73</v>
      </c>
      <c r="G4" s="1" t="s">
        <v>81</v>
      </c>
      <c r="H4" s="1" t="s">
        <v>73</v>
      </c>
      <c r="I4" s="1" t="s">
        <v>81</v>
      </c>
      <c r="J4" s="1" t="s">
        <v>73</v>
      </c>
      <c r="K4" s="1" t="s">
        <v>81</v>
      </c>
      <c r="L4" s="1" t="s">
        <v>73</v>
      </c>
      <c r="M4" s="1" t="s">
        <v>81</v>
      </c>
    </row>
    <row r="5" spans="1:13" ht="27.75" customHeight="1">
      <c r="A5" s="53">
        <v>1</v>
      </c>
      <c r="B5" s="10" t="s">
        <v>171</v>
      </c>
      <c r="C5" s="53" t="s">
        <v>416</v>
      </c>
      <c r="D5" s="8">
        <v>600</v>
      </c>
      <c r="E5" s="18">
        <v>106072.09936963236</v>
      </c>
      <c r="F5" s="8">
        <v>600</v>
      </c>
      <c r="G5" s="18">
        <v>112666.70785954177</v>
      </c>
      <c r="H5" s="8">
        <v>600</v>
      </c>
      <c r="I5" s="18">
        <f>G5*1.059</f>
        <v>119314.04362325472</v>
      </c>
      <c r="J5" s="8">
        <v>600</v>
      </c>
      <c r="K5" s="18">
        <f>I5*1.2778</f>
        <v>152459.4849417949</v>
      </c>
      <c r="L5" s="8">
        <v>600</v>
      </c>
      <c r="M5" s="18">
        <f>K5*5.24/100+K5</f>
        <v>160448.36195274495</v>
      </c>
    </row>
    <row r="6" spans="1:13" ht="27.75" customHeight="1">
      <c r="A6" s="53">
        <f>A5+1</f>
        <v>2</v>
      </c>
      <c r="B6" s="10" t="s">
        <v>172</v>
      </c>
      <c r="C6" s="8" t="s">
        <v>20</v>
      </c>
      <c r="D6" s="8">
        <v>1</v>
      </c>
      <c r="E6" s="18">
        <v>46014.79992540586</v>
      </c>
      <c r="F6" s="8">
        <v>1</v>
      </c>
      <c r="G6" s="18">
        <v>48875.586051568265</v>
      </c>
      <c r="H6" s="8">
        <v>1</v>
      </c>
      <c r="I6" s="18">
        <f aca="true" t="shared" si="0" ref="I6:I14">G6*1.059</f>
        <v>51759.24562861079</v>
      </c>
      <c r="J6" s="8">
        <v>1</v>
      </c>
      <c r="K6" s="18">
        <f aca="true" t="shared" si="1" ref="K6:K14">I6*1.2778</f>
        <v>66137.96406423887</v>
      </c>
      <c r="L6" s="8">
        <v>1</v>
      </c>
      <c r="M6" s="18">
        <f aca="true" t="shared" si="2" ref="M6:M14">K6*5.24/100+K6</f>
        <v>69603.59338120499</v>
      </c>
    </row>
    <row r="7" spans="1:13" ht="27.75" customHeight="1">
      <c r="A7" s="53">
        <f aca="true" t="shared" si="3" ref="A7:A14">A6+1</f>
        <v>3</v>
      </c>
      <c r="B7" s="10" t="s">
        <v>173</v>
      </c>
      <c r="C7" s="8" t="s">
        <v>21</v>
      </c>
      <c r="D7" s="8">
        <v>3</v>
      </c>
      <c r="E7" s="18">
        <v>9106.53080383605</v>
      </c>
      <c r="F7" s="8">
        <v>3</v>
      </c>
      <c r="G7" s="18">
        <v>9672.692930441342</v>
      </c>
      <c r="H7" s="8">
        <v>3</v>
      </c>
      <c r="I7" s="18">
        <f t="shared" si="0"/>
        <v>10243.38181333738</v>
      </c>
      <c r="J7" s="8">
        <v>3</v>
      </c>
      <c r="K7" s="18">
        <f t="shared" si="1"/>
        <v>13088.993281082505</v>
      </c>
      <c r="L7" s="8">
        <v>3</v>
      </c>
      <c r="M7" s="18">
        <f t="shared" si="2"/>
        <v>13774.856529011227</v>
      </c>
    </row>
    <row r="8" spans="1:13" ht="27.75" customHeight="1">
      <c r="A8" s="53">
        <f t="shared" si="3"/>
        <v>4</v>
      </c>
      <c r="B8" s="10" t="s">
        <v>174</v>
      </c>
      <c r="C8" s="8" t="s">
        <v>21</v>
      </c>
      <c r="D8" s="8">
        <v>2</v>
      </c>
      <c r="E8" s="18">
        <v>5134.8539013026575</v>
      </c>
      <c r="F8" s="8">
        <v>2</v>
      </c>
      <c r="G8" s="18">
        <v>5454.092903200545</v>
      </c>
      <c r="H8" s="8">
        <v>2</v>
      </c>
      <c r="I8" s="18">
        <f t="shared" si="0"/>
        <v>5775.884384489377</v>
      </c>
      <c r="J8" s="8">
        <v>2</v>
      </c>
      <c r="K8" s="18">
        <f t="shared" si="1"/>
        <v>7380.425066500527</v>
      </c>
      <c r="L8" s="8">
        <v>2</v>
      </c>
      <c r="M8" s="18">
        <f t="shared" si="2"/>
        <v>7767.1593399851545</v>
      </c>
    </row>
    <row r="9" spans="1:13" ht="27.75" customHeight="1">
      <c r="A9" s="53">
        <f t="shared" si="3"/>
        <v>5</v>
      </c>
      <c r="B9" s="10" t="s">
        <v>175</v>
      </c>
      <c r="C9" s="8" t="s">
        <v>20</v>
      </c>
      <c r="D9" s="8">
        <v>1</v>
      </c>
      <c r="E9" s="18">
        <v>2567.4269506513288</v>
      </c>
      <c r="F9" s="8">
        <v>1</v>
      </c>
      <c r="G9" s="18">
        <v>2727.0464516002726</v>
      </c>
      <c r="H9" s="8">
        <v>1</v>
      </c>
      <c r="I9" s="18">
        <f t="shared" si="0"/>
        <v>2887.9421922446886</v>
      </c>
      <c r="J9" s="8">
        <v>1</v>
      </c>
      <c r="K9" s="18">
        <f t="shared" si="1"/>
        <v>3690.2125332502633</v>
      </c>
      <c r="L9" s="8">
        <v>1</v>
      </c>
      <c r="M9" s="18">
        <f t="shared" si="2"/>
        <v>3883.5796699925772</v>
      </c>
    </row>
    <row r="10" spans="1:13" ht="27.75" customHeight="1">
      <c r="A10" s="53">
        <f t="shared" si="3"/>
        <v>6</v>
      </c>
      <c r="B10" s="10" t="s">
        <v>176</v>
      </c>
      <c r="C10" s="8" t="s">
        <v>20</v>
      </c>
      <c r="D10" s="8">
        <v>1</v>
      </c>
      <c r="E10" s="18">
        <v>9329.523285465391</v>
      </c>
      <c r="F10" s="8">
        <v>1</v>
      </c>
      <c r="G10" s="18">
        <v>9909.54907764606</v>
      </c>
      <c r="H10" s="8">
        <v>1</v>
      </c>
      <c r="I10" s="18">
        <f t="shared" si="0"/>
        <v>10494.212473227177</v>
      </c>
      <c r="J10" s="8">
        <v>1</v>
      </c>
      <c r="K10" s="18">
        <f t="shared" si="1"/>
        <v>13409.504698289687</v>
      </c>
      <c r="L10" s="8">
        <v>1</v>
      </c>
      <c r="M10" s="18">
        <f t="shared" si="2"/>
        <v>14112.162744480067</v>
      </c>
    </row>
    <row r="11" spans="1:13" ht="27.75" customHeight="1">
      <c r="A11" s="53">
        <f t="shared" si="3"/>
        <v>7</v>
      </c>
      <c r="B11" s="10" t="s">
        <v>177</v>
      </c>
      <c r="C11" s="8" t="s">
        <v>181</v>
      </c>
      <c r="D11" s="8">
        <v>100</v>
      </c>
      <c r="E11" s="18">
        <v>3816.988424286013</v>
      </c>
      <c r="F11" s="8">
        <v>100</v>
      </c>
      <c r="G11" s="18">
        <v>4054.2944116122985</v>
      </c>
      <c r="H11" s="8">
        <v>100</v>
      </c>
      <c r="I11" s="18">
        <f t="shared" si="0"/>
        <v>4293.497781897424</v>
      </c>
      <c r="J11" s="8">
        <v>100</v>
      </c>
      <c r="K11" s="18">
        <f t="shared" si="1"/>
        <v>5486.231465708528</v>
      </c>
      <c r="L11" s="8">
        <v>100</v>
      </c>
      <c r="M11" s="18">
        <f t="shared" si="2"/>
        <v>5773.709994511655</v>
      </c>
    </row>
    <row r="12" spans="1:13" ht="27.75" customHeight="1">
      <c r="A12" s="53">
        <f t="shared" si="3"/>
        <v>8</v>
      </c>
      <c r="B12" s="10" t="s">
        <v>178</v>
      </c>
      <c r="C12" s="8" t="s">
        <v>181</v>
      </c>
      <c r="D12" s="8">
        <v>8</v>
      </c>
      <c r="E12" s="18">
        <v>369.64519477296125</v>
      </c>
      <c r="F12" s="8">
        <v>8</v>
      </c>
      <c r="G12" s="18">
        <v>392.62640617719103</v>
      </c>
      <c r="H12" s="8">
        <v>8</v>
      </c>
      <c r="I12" s="18">
        <f t="shared" si="0"/>
        <v>415.79136414164526</v>
      </c>
      <c r="J12" s="8">
        <v>8</v>
      </c>
      <c r="K12" s="18">
        <f t="shared" si="1"/>
        <v>531.2982051001943</v>
      </c>
      <c r="L12" s="8">
        <v>8</v>
      </c>
      <c r="M12" s="18">
        <f t="shared" si="2"/>
        <v>559.1382310474445</v>
      </c>
    </row>
    <row r="13" spans="1:13" ht="27.75" customHeight="1">
      <c r="A13" s="53">
        <f t="shared" si="3"/>
        <v>9</v>
      </c>
      <c r="B13" s="12" t="s">
        <v>179</v>
      </c>
      <c r="C13" s="8" t="s">
        <v>21</v>
      </c>
      <c r="D13" s="8">
        <v>30</v>
      </c>
      <c r="E13" s="18">
        <v>2109.3883397370073</v>
      </c>
      <c r="F13" s="8">
        <v>30</v>
      </c>
      <c r="G13" s="18">
        <v>2240.5311222067967</v>
      </c>
      <c r="H13" s="8">
        <v>30</v>
      </c>
      <c r="I13" s="18">
        <f t="shared" si="0"/>
        <v>2372.7224584169976</v>
      </c>
      <c r="J13" s="8">
        <v>30</v>
      </c>
      <c r="K13" s="18">
        <f t="shared" si="1"/>
        <v>3031.8647573652397</v>
      </c>
      <c r="L13" s="8">
        <v>30</v>
      </c>
      <c r="M13" s="18">
        <f t="shared" si="2"/>
        <v>3190.734470651178</v>
      </c>
    </row>
    <row r="14" spans="1:13" ht="27.75" customHeight="1">
      <c r="A14" s="53">
        <f t="shared" si="3"/>
        <v>10</v>
      </c>
      <c r="B14" s="12" t="s">
        <v>180</v>
      </c>
      <c r="C14" s="8" t="s">
        <v>75</v>
      </c>
      <c r="D14" s="8"/>
      <c r="E14" s="8"/>
      <c r="F14" s="8"/>
      <c r="G14" s="8"/>
      <c r="H14" s="8"/>
      <c r="I14" s="18">
        <f t="shared" si="0"/>
        <v>0</v>
      </c>
      <c r="J14" s="8"/>
      <c r="K14" s="18">
        <f t="shared" si="1"/>
        <v>0</v>
      </c>
      <c r="L14" s="8"/>
      <c r="M14" s="18">
        <f t="shared" si="2"/>
        <v>0</v>
      </c>
    </row>
    <row r="15" spans="1:13" ht="21" customHeight="1">
      <c r="A15" s="4"/>
      <c r="B15" s="16" t="s">
        <v>95</v>
      </c>
      <c r="C15" s="4"/>
      <c r="D15" s="4"/>
      <c r="E15" s="33">
        <f>SUM(E5:E14)</f>
        <v>184521.2561950896</v>
      </c>
      <c r="F15" s="4"/>
      <c r="G15" s="50">
        <v>195993.1272139945</v>
      </c>
      <c r="H15" s="4"/>
      <c r="I15" s="50">
        <f>SUM(I5:I14)</f>
        <v>207556.72171962025</v>
      </c>
      <c r="J15" s="4"/>
      <c r="K15" s="50">
        <f>SUM(K5:K14)</f>
        <v>265215.9790133307</v>
      </c>
      <c r="L15" s="4"/>
      <c r="M15" s="50">
        <f>SUM(M5:M14)</f>
        <v>279113.29631362925</v>
      </c>
    </row>
    <row r="16" spans="2:5" ht="11.25" customHeight="1">
      <c r="B16" s="6"/>
      <c r="C16" s="6"/>
      <c r="D16" s="6"/>
      <c r="E16" s="6"/>
    </row>
    <row r="17" spans="1:13" ht="41.25" customHeight="1">
      <c r="A17" s="359" t="s">
        <v>200</v>
      </c>
      <c r="B17" s="359"/>
      <c r="C17" s="359"/>
      <c r="D17" s="359"/>
      <c r="E17" s="359"/>
      <c r="F17" s="359"/>
      <c r="G17" s="359"/>
      <c r="H17" s="359"/>
      <c r="I17" s="359"/>
      <c r="J17" s="359"/>
      <c r="K17" s="359"/>
      <c r="L17" s="359"/>
      <c r="M17" s="359"/>
    </row>
  </sheetData>
  <sheetProtection/>
  <mergeCells count="11">
    <mergeCell ref="F3:G3"/>
    <mergeCell ref="D3:E3"/>
    <mergeCell ref="L3:M3"/>
    <mergeCell ref="A17:M17"/>
    <mergeCell ref="A1:M1"/>
    <mergeCell ref="J3:K3"/>
    <mergeCell ref="H3:I3"/>
    <mergeCell ref="A3:A4"/>
    <mergeCell ref="B3:B4"/>
    <mergeCell ref="C3:C4"/>
    <mergeCell ref="B2:M2"/>
  </mergeCells>
  <printOptions/>
  <pageMargins left="0.8661417322834646" right="0.15748031496062992" top="0.5118110236220472" bottom="0.4330708661417323" header="0.2362204724409449" footer="0.15748031496062992"/>
  <pageSetup horizontalDpi="600" verticalDpi="600" orientation="landscape" paperSize="9" r:id="rId1"/>
  <headerFooter alignWithMargins="0">
    <oddFooter>&amp;L&amp;8&amp;Z&amp;F</oddFooter>
  </headerFooter>
</worksheet>
</file>

<file path=xl/worksheets/sheet3.xml><?xml version="1.0" encoding="utf-8"?>
<worksheet xmlns="http://schemas.openxmlformats.org/spreadsheetml/2006/main" xmlns:r="http://schemas.openxmlformats.org/officeDocument/2006/relationships">
  <sheetPr>
    <tabColor rgb="FF00FF00"/>
  </sheetPr>
  <dimension ref="A2:V24"/>
  <sheetViews>
    <sheetView workbookViewId="0" topLeftCell="A2">
      <pane xSplit="2" ySplit="8" topLeftCell="C19" activePane="bottomRight" state="frozen"/>
      <selection pane="topLeft" activeCell="A2" sqref="A2"/>
      <selection pane="topRight" activeCell="C2" sqref="C2"/>
      <selection pane="bottomLeft" activeCell="A10" sqref="A10"/>
      <selection pane="bottomRight" activeCell="M14" sqref="M14"/>
    </sheetView>
  </sheetViews>
  <sheetFormatPr defaultColWidth="9.140625" defaultRowHeight="12.75"/>
  <cols>
    <col min="1" max="1" width="5.7109375" style="0" customWidth="1"/>
    <col min="2" max="2" width="51.00390625" style="0" customWidth="1"/>
    <col min="3" max="3" width="6.8515625" style="0" customWidth="1"/>
    <col min="4" max="4" width="6.421875" style="0" customWidth="1"/>
    <col min="5" max="5" width="8.28125" style="0" hidden="1" customWidth="1"/>
    <col min="6" max="6" width="12.421875" style="0" hidden="1" customWidth="1"/>
    <col min="7" max="7" width="8.7109375" style="0" hidden="1" customWidth="1"/>
    <col min="8" max="8" width="11.421875" style="0" hidden="1" customWidth="1"/>
    <col min="9" max="9" width="8.8515625" style="0" hidden="1" customWidth="1"/>
    <col min="10" max="10" width="11.421875" style="0" hidden="1" customWidth="1"/>
    <col min="11" max="11" width="12.57421875" style="0" hidden="1" customWidth="1"/>
    <col min="12" max="12" width="12.8515625" style="0" hidden="1" customWidth="1"/>
    <col min="13" max="13" width="15.57421875" style="0" customWidth="1"/>
    <col min="14" max="14" width="14.8515625" style="0" customWidth="1"/>
    <col min="15" max="15" width="8.7109375" style="0" hidden="1" customWidth="1"/>
    <col min="16" max="16" width="12.00390625" style="0" hidden="1" customWidth="1"/>
    <col min="17" max="17" width="0" style="0" hidden="1" customWidth="1"/>
    <col min="18" max="18" width="0.71875" style="0" hidden="1" customWidth="1"/>
    <col min="19" max="19" width="0" style="0" hidden="1" customWidth="1"/>
    <col min="20" max="20" width="10.421875" style="0" hidden="1" customWidth="1"/>
    <col min="21" max="21" width="17.421875" style="0" customWidth="1"/>
    <col min="22" max="22" width="16.00390625" style="0" customWidth="1"/>
  </cols>
  <sheetData>
    <row r="2" spans="1:22" ht="12.75">
      <c r="A2" s="7"/>
      <c r="B2" s="7"/>
      <c r="C2" s="7"/>
      <c r="D2" s="7"/>
      <c r="E2" s="7"/>
      <c r="F2" s="7"/>
      <c r="G2" s="7"/>
      <c r="H2" s="7"/>
      <c r="I2" s="7"/>
      <c r="J2" s="7"/>
      <c r="K2" s="7"/>
      <c r="L2" s="7"/>
      <c r="M2" s="7"/>
      <c r="N2" s="7"/>
      <c r="O2" s="363"/>
      <c r="P2" s="363"/>
      <c r="Q2" s="7"/>
      <c r="R2" s="7"/>
      <c r="S2" s="7"/>
      <c r="T2" s="7"/>
      <c r="U2" s="7"/>
      <c r="V2" s="7"/>
    </row>
    <row r="3" spans="1:22" ht="20.25" customHeight="1">
      <c r="A3" s="356" t="s">
        <v>328</v>
      </c>
      <c r="B3" s="356"/>
      <c r="C3" s="356"/>
      <c r="D3" s="356"/>
      <c r="E3" s="356"/>
      <c r="F3" s="356"/>
      <c r="G3" s="356"/>
      <c r="H3" s="356"/>
      <c r="I3" s="356"/>
      <c r="J3" s="356"/>
      <c r="K3" s="356"/>
      <c r="L3" s="356"/>
      <c r="M3" s="356"/>
      <c r="N3" s="356"/>
      <c r="O3" s="356"/>
      <c r="P3" s="356"/>
      <c r="Q3" s="356"/>
      <c r="R3" s="356"/>
      <c r="S3" s="356"/>
      <c r="T3" s="356"/>
      <c r="U3" s="356"/>
      <c r="V3" s="356"/>
    </row>
    <row r="4" spans="1:22" ht="15" customHeight="1">
      <c r="A4" s="146"/>
      <c r="B4" s="164"/>
      <c r="C4" s="164"/>
      <c r="D4" s="164"/>
      <c r="E4" s="164"/>
      <c r="F4" s="164"/>
      <c r="G4" s="164"/>
      <c r="H4" s="164"/>
      <c r="I4" s="164"/>
      <c r="J4" s="164"/>
      <c r="K4" s="164"/>
      <c r="L4" s="164"/>
      <c r="M4" s="164"/>
      <c r="N4" s="164"/>
      <c r="O4" s="186"/>
      <c r="P4" s="186"/>
      <c r="Q4" s="7"/>
      <c r="R4" s="7"/>
      <c r="S4" s="7"/>
      <c r="T4" s="7"/>
      <c r="U4" s="7"/>
      <c r="V4" s="7"/>
    </row>
    <row r="5" spans="1:22" ht="22.5" customHeight="1">
      <c r="A5" s="357" t="s">
        <v>441</v>
      </c>
      <c r="B5" s="357"/>
      <c r="C5" s="357"/>
      <c r="D5" s="357"/>
      <c r="E5" s="357"/>
      <c r="F5" s="357"/>
      <c r="G5" s="357"/>
      <c r="H5" s="357"/>
      <c r="I5" s="357"/>
      <c r="J5" s="357"/>
      <c r="K5" s="357"/>
      <c r="L5" s="357"/>
      <c r="M5" s="357"/>
      <c r="N5" s="357"/>
      <c r="O5" s="357"/>
      <c r="P5" s="357"/>
      <c r="Q5" s="357"/>
      <c r="R5" s="357"/>
      <c r="S5" s="357"/>
      <c r="T5" s="357"/>
      <c r="U5" s="357"/>
      <c r="V5" s="357"/>
    </row>
    <row r="6" spans="1:16" ht="14.25" customHeight="1">
      <c r="A6" s="155"/>
      <c r="B6" s="26"/>
      <c r="C6" s="26"/>
      <c r="D6" s="26"/>
      <c r="E6" s="26"/>
      <c r="F6" s="26"/>
      <c r="G6" s="26"/>
      <c r="H6" s="26"/>
      <c r="I6" s="26"/>
      <c r="J6" s="26"/>
      <c r="K6" s="26"/>
      <c r="L6" s="26"/>
      <c r="M6" s="26"/>
      <c r="N6" s="26"/>
      <c r="O6" s="165"/>
      <c r="P6" s="165"/>
    </row>
    <row r="7" spans="1:22" ht="34.5" customHeight="1">
      <c r="A7" s="364" t="s">
        <v>0</v>
      </c>
      <c r="B7" s="364" t="s">
        <v>1</v>
      </c>
      <c r="C7" s="360" t="s">
        <v>2</v>
      </c>
      <c r="D7" s="360" t="s">
        <v>73</v>
      </c>
      <c r="E7" s="353" t="s">
        <v>3</v>
      </c>
      <c r="F7" s="354"/>
      <c r="G7" s="354"/>
      <c r="H7" s="354"/>
      <c r="I7" s="354"/>
      <c r="J7" s="354"/>
      <c r="K7" s="354"/>
      <c r="L7" s="354"/>
      <c r="M7" s="354"/>
      <c r="N7" s="355"/>
      <c r="O7" s="353" t="s">
        <v>4</v>
      </c>
      <c r="P7" s="354"/>
      <c r="Q7" s="354"/>
      <c r="R7" s="354"/>
      <c r="S7" s="354"/>
      <c r="T7" s="354"/>
      <c r="U7" s="354"/>
      <c r="V7" s="355"/>
    </row>
    <row r="8" spans="1:22" ht="24" customHeight="1">
      <c r="A8" s="364"/>
      <c r="B8" s="364"/>
      <c r="C8" s="361"/>
      <c r="D8" s="361"/>
      <c r="E8" s="358" t="s">
        <v>368</v>
      </c>
      <c r="F8" s="358"/>
      <c r="G8" s="358" t="s">
        <v>381</v>
      </c>
      <c r="H8" s="358"/>
      <c r="I8" s="350" t="s">
        <v>464</v>
      </c>
      <c r="J8" s="350"/>
      <c r="K8" s="327" t="s">
        <v>467</v>
      </c>
      <c r="L8" s="339"/>
      <c r="M8" s="317" t="s">
        <v>470</v>
      </c>
      <c r="N8" s="318"/>
      <c r="O8" s="318"/>
      <c r="P8" s="318"/>
      <c r="Q8" s="318"/>
      <c r="R8" s="318"/>
      <c r="S8" s="318"/>
      <c r="T8" s="318"/>
      <c r="U8" s="318"/>
      <c r="V8" s="319"/>
    </row>
    <row r="9" spans="1:22" ht="18" customHeight="1">
      <c r="A9" s="364"/>
      <c r="B9" s="364"/>
      <c r="C9" s="362"/>
      <c r="D9" s="362"/>
      <c r="E9" s="1" t="s">
        <v>77</v>
      </c>
      <c r="F9" s="1" t="s">
        <v>81</v>
      </c>
      <c r="G9" s="1" t="s">
        <v>77</v>
      </c>
      <c r="H9" s="1" t="s">
        <v>81</v>
      </c>
      <c r="I9" s="1" t="s">
        <v>77</v>
      </c>
      <c r="J9" s="1" t="s">
        <v>81</v>
      </c>
      <c r="K9" s="1" t="s">
        <v>77</v>
      </c>
      <c r="L9" s="1" t="s">
        <v>81</v>
      </c>
      <c r="M9" s="1" t="s">
        <v>77</v>
      </c>
      <c r="N9" s="1" t="s">
        <v>81</v>
      </c>
      <c r="O9" s="1" t="s">
        <v>77</v>
      </c>
      <c r="P9" s="1" t="s">
        <v>81</v>
      </c>
      <c r="Q9" s="1" t="s">
        <v>77</v>
      </c>
      <c r="R9" s="1" t="s">
        <v>81</v>
      </c>
      <c r="S9" s="1" t="s">
        <v>77</v>
      </c>
      <c r="T9" s="1" t="s">
        <v>81</v>
      </c>
      <c r="U9" s="1" t="s">
        <v>77</v>
      </c>
      <c r="V9" s="1" t="s">
        <v>81</v>
      </c>
    </row>
    <row r="10" spans="1:22" ht="22.5" customHeight="1">
      <c r="A10" s="9">
        <v>1</v>
      </c>
      <c r="B10" s="10" t="s">
        <v>8</v>
      </c>
      <c r="C10" s="8" t="s">
        <v>21</v>
      </c>
      <c r="D10" s="8">
        <v>4</v>
      </c>
      <c r="E10" s="18">
        <v>267.89906918928705</v>
      </c>
      <c r="F10" s="18">
        <v>1071.5962767571482</v>
      </c>
      <c r="G10" s="18">
        <f aca="true" t="shared" si="0" ref="G10:G19">E10*1.062171</f>
        <v>284.5546222198542</v>
      </c>
      <c r="H10" s="18">
        <v>1138.2184888794168</v>
      </c>
      <c r="I10" s="18">
        <f>G10*1.059</f>
        <v>301.3433449308256</v>
      </c>
      <c r="J10" s="18">
        <f aca="true" t="shared" si="1" ref="J10:J19">I10*D10</f>
        <v>1205.3733797233024</v>
      </c>
      <c r="K10" s="18">
        <f>I10*1.2778</f>
        <v>385.05652615260897</v>
      </c>
      <c r="L10" s="18">
        <f aca="true" t="shared" si="2" ref="L10:L19">K10*D10</f>
        <v>1540.2261046104359</v>
      </c>
      <c r="M10" s="18">
        <f>K10*1.0524</f>
        <v>405.23348812300566</v>
      </c>
      <c r="N10" s="18">
        <f>M10*D10</f>
        <v>1620.9339524920226</v>
      </c>
      <c r="O10" s="18">
        <v>256.06069968077674</v>
      </c>
      <c r="P10" s="18">
        <v>1024.242798723107</v>
      </c>
      <c r="Q10" s="18">
        <f>O10*1.059</f>
        <v>271.16828096194257</v>
      </c>
      <c r="R10" s="18">
        <f aca="true" t="shared" si="3" ref="R10:R19">Q10*D10</f>
        <v>1084.6731238477703</v>
      </c>
      <c r="S10" s="42">
        <f>Q10*1.2778</f>
        <v>346.49882941317026</v>
      </c>
      <c r="T10" s="109">
        <f aca="true" t="shared" si="4" ref="T10:T19">S10*D10</f>
        <v>1385.995317652681</v>
      </c>
      <c r="U10" s="42">
        <f>S10*1.0524</f>
        <v>364.6553680744204</v>
      </c>
      <c r="V10" s="42">
        <f>U10*D10</f>
        <v>1458.6214722976815</v>
      </c>
    </row>
    <row r="11" spans="1:22" ht="25.5" customHeight="1">
      <c r="A11" s="9">
        <f>A10+1</f>
        <v>2</v>
      </c>
      <c r="B11" s="10" t="s">
        <v>9</v>
      </c>
      <c r="C11" s="8" t="s">
        <v>21</v>
      </c>
      <c r="D11" s="8">
        <v>8</v>
      </c>
      <c r="E11" s="18">
        <v>223.24922432440587</v>
      </c>
      <c r="F11" s="18">
        <v>1785.993794595247</v>
      </c>
      <c r="G11" s="18">
        <f t="shared" si="0"/>
        <v>237.12885184987852</v>
      </c>
      <c r="H11" s="18">
        <v>1897.0308147990281</v>
      </c>
      <c r="I11" s="18">
        <f aca="true" t="shared" si="5" ref="I11:I19">G11*1.059</f>
        <v>251.11945410902135</v>
      </c>
      <c r="J11" s="18">
        <f t="shared" si="1"/>
        <v>2008.9556328721708</v>
      </c>
      <c r="K11" s="18">
        <f aca="true" t="shared" si="6" ref="K11:K19">I11*1.2778</f>
        <v>320.8804384605075</v>
      </c>
      <c r="L11" s="18">
        <f t="shared" si="2"/>
        <v>2567.04350768406</v>
      </c>
      <c r="M11" s="18">
        <f aca="true" t="shared" si="7" ref="M11:M19">K11*1.0524</f>
        <v>337.6945734358381</v>
      </c>
      <c r="N11" s="18">
        <f aca="true" t="shared" si="8" ref="N11:N19">M11*D11</f>
        <v>2701.5565874867048</v>
      </c>
      <c r="O11" s="18">
        <v>213.38391640064728</v>
      </c>
      <c r="P11" s="18">
        <v>1707.0713312051782</v>
      </c>
      <c r="Q11" s="18">
        <f aca="true" t="shared" si="9" ref="Q11:Q19">O11*1.059</f>
        <v>225.97356746828547</v>
      </c>
      <c r="R11" s="18">
        <f t="shared" si="3"/>
        <v>1807.7885397462837</v>
      </c>
      <c r="S11" s="42">
        <f aca="true" t="shared" si="10" ref="S11:S19">Q11*1.2778</f>
        <v>288.7490245109752</v>
      </c>
      <c r="T11" s="109">
        <f t="shared" si="4"/>
        <v>2309.9921960878014</v>
      </c>
      <c r="U11" s="42">
        <f aca="true" t="shared" si="11" ref="U11:U19">S11*1.0524</f>
        <v>303.87947339535026</v>
      </c>
      <c r="V11" s="42">
        <f aca="true" t="shared" si="12" ref="V11:V19">U11*D11</f>
        <v>2431.035787162802</v>
      </c>
    </row>
    <row r="12" spans="1:22" ht="26.25" customHeight="1">
      <c r="A12" s="9">
        <f aca="true" t="shared" si="13" ref="A12:A19">A11+1</f>
        <v>3</v>
      </c>
      <c r="B12" s="10" t="s">
        <v>23</v>
      </c>
      <c r="C12" s="8" t="s">
        <v>27</v>
      </c>
      <c r="D12" s="8">
        <v>6</v>
      </c>
      <c r="E12" s="18">
        <v>194.22682516223313</v>
      </c>
      <c r="F12" s="18">
        <v>1165.3609509733988</v>
      </c>
      <c r="G12" s="18">
        <f t="shared" si="0"/>
        <v>206.30210110939433</v>
      </c>
      <c r="H12" s="18">
        <v>1237.812606656366</v>
      </c>
      <c r="I12" s="18">
        <f t="shared" si="5"/>
        <v>218.47392507484858</v>
      </c>
      <c r="J12" s="18">
        <f t="shared" si="1"/>
        <v>1310.8435504490915</v>
      </c>
      <c r="K12" s="18">
        <f t="shared" si="6"/>
        <v>279.16598146064155</v>
      </c>
      <c r="L12" s="18">
        <f t="shared" si="2"/>
        <v>1674.9958887638493</v>
      </c>
      <c r="M12" s="18">
        <f t="shared" si="7"/>
        <v>293.79427888917917</v>
      </c>
      <c r="N12" s="18">
        <f t="shared" si="8"/>
        <v>1762.765673335075</v>
      </c>
      <c r="O12" s="18">
        <v>185.64400726856317</v>
      </c>
      <c r="P12" s="18">
        <v>1113.864043611379</v>
      </c>
      <c r="Q12" s="18">
        <f t="shared" si="9"/>
        <v>196.59700369740838</v>
      </c>
      <c r="R12" s="18">
        <f t="shared" si="3"/>
        <v>1179.5820221844504</v>
      </c>
      <c r="S12" s="42">
        <f t="shared" si="10"/>
        <v>251.21165132454843</v>
      </c>
      <c r="T12" s="109">
        <f t="shared" si="4"/>
        <v>1507.2699079472904</v>
      </c>
      <c r="U12" s="42">
        <f t="shared" si="11"/>
        <v>264.37514185395474</v>
      </c>
      <c r="V12" s="42">
        <f t="shared" si="12"/>
        <v>1586.2508511237284</v>
      </c>
    </row>
    <row r="13" spans="1:22" ht="30" customHeight="1">
      <c r="A13" s="9">
        <f t="shared" si="13"/>
        <v>4</v>
      </c>
      <c r="B13" s="10" t="s">
        <v>10</v>
      </c>
      <c r="C13" s="8" t="s">
        <v>21</v>
      </c>
      <c r="D13" s="8">
        <v>4</v>
      </c>
      <c r="E13" s="18">
        <v>334.87383648660887</v>
      </c>
      <c r="F13" s="18">
        <v>1339.4953459464355</v>
      </c>
      <c r="G13" s="18">
        <f t="shared" si="0"/>
        <v>355.69327777481783</v>
      </c>
      <c r="H13" s="18">
        <v>1422.7731110992713</v>
      </c>
      <c r="I13" s="18">
        <f t="shared" si="5"/>
        <v>376.67918116353206</v>
      </c>
      <c r="J13" s="18">
        <f t="shared" si="1"/>
        <v>1506.7167246541283</v>
      </c>
      <c r="K13" s="18">
        <f t="shared" si="6"/>
        <v>481.32065769076127</v>
      </c>
      <c r="L13" s="18">
        <f t="shared" si="2"/>
        <v>1925.282630763045</v>
      </c>
      <c r="M13" s="18">
        <f t="shared" si="7"/>
        <v>506.54186015375717</v>
      </c>
      <c r="N13" s="18">
        <f t="shared" si="8"/>
        <v>2026.1674406150287</v>
      </c>
      <c r="O13" s="18">
        <v>320.07587460097096</v>
      </c>
      <c r="P13" s="18">
        <v>1280.3034984038839</v>
      </c>
      <c r="Q13" s="18">
        <f t="shared" si="9"/>
        <v>338.9603512024282</v>
      </c>
      <c r="R13" s="18">
        <f t="shared" si="3"/>
        <v>1355.841404809713</v>
      </c>
      <c r="S13" s="42">
        <f t="shared" si="10"/>
        <v>433.1235367664628</v>
      </c>
      <c r="T13" s="109">
        <f t="shared" si="4"/>
        <v>1732.4941470658512</v>
      </c>
      <c r="U13" s="42">
        <f t="shared" si="11"/>
        <v>455.81921009302545</v>
      </c>
      <c r="V13" s="42">
        <f t="shared" si="12"/>
        <v>1823.2768403721018</v>
      </c>
    </row>
    <row r="14" spans="1:22" ht="32.25" customHeight="1">
      <c r="A14" s="9">
        <f t="shared" si="13"/>
        <v>5</v>
      </c>
      <c r="B14" s="10" t="s">
        <v>24</v>
      </c>
      <c r="C14" s="8" t="s">
        <v>21</v>
      </c>
      <c r="D14" s="8">
        <v>6</v>
      </c>
      <c r="E14" s="18">
        <v>613.9353668921161</v>
      </c>
      <c r="F14" s="18">
        <v>3683.6122013526965</v>
      </c>
      <c r="G14" s="18">
        <f t="shared" si="0"/>
        <v>652.1043425871659</v>
      </c>
      <c r="H14" s="18">
        <v>3912.6260555229956</v>
      </c>
      <c r="I14" s="18">
        <f t="shared" si="5"/>
        <v>690.5784987998086</v>
      </c>
      <c r="J14" s="18">
        <f t="shared" si="1"/>
        <v>4143.4709927988515</v>
      </c>
      <c r="K14" s="18">
        <f t="shared" si="6"/>
        <v>882.4212057663955</v>
      </c>
      <c r="L14" s="18">
        <f t="shared" si="2"/>
        <v>5294.527234598373</v>
      </c>
      <c r="M14" s="18">
        <f t="shared" si="7"/>
        <v>928.6600769485545</v>
      </c>
      <c r="N14" s="18">
        <f t="shared" si="8"/>
        <v>5571.9604616913275</v>
      </c>
      <c r="O14" s="18">
        <v>586.8057701017801</v>
      </c>
      <c r="P14" s="18">
        <v>3520.8346206106808</v>
      </c>
      <c r="Q14" s="18">
        <f t="shared" si="9"/>
        <v>621.4273105377852</v>
      </c>
      <c r="R14" s="18">
        <f t="shared" si="3"/>
        <v>3728.563863226711</v>
      </c>
      <c r="S14" s="42">
        <f t="shared" si="10"/>
        <v>794.0598174051819</v>
      </c>
      <c r="T14" s="109">
        <f t="shared" si="4"/>
        <v>4764.358904431091</v>
      </c>
      <c r="U14" s="42">
        <f t="shared" si="11"/>
        <v>835.6685518372134</v>
      </c>
      <c r="V14" s="42">
        <f t="shared" si="12"/>
        <v>5014.0113110232805</v>
      </c>
    </row>
    <row r="15" spans="1:22" ht="26.25" customHeight="1">
      <c r="A15" s="9">
        <f t="shared" si="13"/>
        <v>6</v>
      </c>
      <c r="B15" s="10" t="s">
        <v>221</v>
      </c>
      <c r="C15" s="8" t="s">
        <v>21</v>
      </c>
      <c r="D15" s="8">
        <v>4</v>
      </c>
      <c r="E15" s="18">
        <v>892.9968972976235</v>
      </c>
      <c r="F15" s="18">
        <v>3571.987589190494</v>
      </c>
      <c r="G15" s="18">
        <f t="shared" si="0"/>
        <v>948.5154073995141</v>
      </c>
      <c r="H15" s="18">
        <v>3794.0616295980562</v>
      </c>
      <c r="I15" s="18">
        <f t="shared" si="5"/>
        <v>1004.4778164360854</v>
      </c>
      <c r="J15" s="18">
        <f t="shared" si="1"/>
        <v>4017.9112657443416</v>
      </c>
      <c r="K15" s="18">
        <f t="shared" si="6"/>
        <v>1283.52175384203</v>
      </c>
      <c r="L15" s="18">
        <f t="shared" si="2"/>
        <v>5134.08701536812</v>
      </c>
      <c r="M15" s="18">
        <f t="shared" si="7"/>
        <v>1350.7782937433524</v>
      </c>
      <c r="N15" s="18">
        <f t="shared" si="8"/>
        <v>5403.1131749734095</v>
      </c>
      <c r="O15" s="18">
        <v>853.5356656025891</v>
      </c>
      <c r="P15" s="18">
        <v>3414.1426624103565</v>
      </c>
      <c r="Q15" s="18">
        <f t="shared" si="9"/>
        <v>903.8942698731419</v>
      </c>
      <c r="R15" s="18">
        <f t="shared" si="3"/>
        <v>3615.5770794925675</v>
      </c>
      <c r="S15" s="42">
        <f t="shared" si="10"/>
        <v>1154.9960980439007</v>
      </c>
      <c r="T15" s="109">
        <f t="shared" si="4"/>
        <v>4619.984392175603</v>
      </c>
      <c r="U15" s="42">
        <f t="shared" si="11"/>
        <v>1215.517893581401</v>
      </c>
      <c r="V15" s="42">
        <f t="shared" si="12"/>
        <v>4862.071574325604</v>
      </c>
    </row>
    <row r="16" spans="1:22" s="59" customFormat="1" ht="23.25" customHeight="1">
      <c r="A16" s="9">
        <f t="shared" si="13"/>
        <v>7</v>
      </c>
      <c r="B16" s="12" t="s">
        <v>25</v>
      </c>
      <c r="C16" s="8" t="s">
        <v>466</v>
      </c>
      <c r="D16" s="8">
        <v>134</v>
      </c>
      <c r="E16" s="18">
        <v>17.859937945952474</v>
      </c>
      <c r="F16" s="18">
        <v>2393.2316847576317</v>
      </c>
      <c r="G16" s="18">
        <f t="shared" si="0"/>
        <v>18.970308147990284</v>
      </c>
      <c r="H16" s="19">
        <f>D16*G16</f>
        <v>2542.021291830698</v>
      </c>
      <c r="I16" s="19">
        <f>G16*1.059</f>
        <v>20.08955632872171</v>
      </c>
      <c r="J16" s="19">
        <f t="shared" si="1"/>
        <v>2692.000548048709</v>
      </c>
      <c r="K16" s="18">
        <f t="shared" si="6"/>
        <v>25.6704350768406</v>
      </c>
      <c r="L16" s="18">
        <f t="shared" si="2"/>
        <v>3439.8383002966407</v>
      </c>
      <c r="M16" s="18">
        <f t="shared" si="7"/>
        <v>27.015565874867047</v>
      </c>
      <c r="N16" s="18">
        <f t="shared" si="8"/>
        <v>3620.0858272321843</v>
      </c>
      <c r="O16" s="19">
        <v>17.070713312051783</v>
      </c>
      <c r="P16" s="19">
        <f>D16*O16</f>
        <v>2287.475583814939</v>
      </c>
      <c r="Q16" s="19">
        <f>O16*1.059</f>
        <v>18.077885397462836</v>
      </c>
      <c r="R16" s="19">
        <f t="shared" si="3"/>
        <v>2422.43664326002</v>
      </c>
      <c r="S16" s="42">
        <f t="shared" si="10"/>
        <v>23.099921960878014</v>
      </c>
      <c r="T16" s="109">
        <f t="shared" si="4"/>
        <v>3095.389542757654</v>
      </c>
      <c r="U16" s="42">
        <f t="shared" si="11"/>
        <v>24.31035787162802</v>
      </c>
      <c r="V16" s="42">
        <f t="shared" si="12"/>
        <v>3257.587954798155</v>
      </c>
    </row>
    <row r="17" spans="1:22" ht="27" customHeight="1">
      <c r="A17" s="9">
        <f t="shared" si="13"/>
        <v>8</v>
      </c>
      <c r="B17" s="10" t="s">
        <v>51</v>
      </c>
      <c r="C17" s="8" t="s">
        <v>21</v>
      </c>
      <c r="D17" s="8">
        <v>8</v>
      </c>
      <c r="E17" s="18">
        <v>156.2744570270841</v>
      </c>
      <c r="F17" s="18">
        <v>1250.195656216673</v>
      </c>
      <c r="G17" s="18">
        <f t="shared" si="0"/>
        <v>165.99019629491497</v>
      </c>
      <c r="H17" s="18">
        <v>1327.9215703593197</v>
      </c>
      <c r="I17" s="18">
        <f t="shared" si="5"/>
        <v>175.78361787631493</v>
      </c>
      <c r="J17" s="18">
        <f t="shared" si="1"/>
        <v>1406.2689430105195</v>
      </c>
      <c r="K17" s="18">
        <f t="shared" si="6"/>
        <v>224.61630692235522</v>
      </c>
      <c r="L17" s="18">
        <f t="shared" si="2"/>
        <v>1796.9304553788418</v>
      </c>
      <c r="M17" s="18">
        <f t="shared" si="7"/>
        <v>236.38620140508664</v>
      </c>
      <c r="N17" s="18">
        <f t="shared" si="8"/>
        <v>1891.089611240693</v>
      </c>
      <c r="O17" s="18">
        <v>149.3687414804531</v>
      </c>
      <c r="P17" s="18">
        <v>1194.9499318436249</v>
      </c>
      <c r="Q17" s="18">
        <f t="shared" si="9"/>
        <v>158.18149722779984</v>
      </c>
      <c r="R17" s="18">
        <f t="shared" si="3"/>
        <v>1265.4519778223987</v>
      </c>
      <c r="S17" s="42">
        <f t="shared" si="10"/>
        <v>202.12431715768264</v>
      </c>
      <c r="T17" s="109">
        <f t="shared" si="4"/>
        <v>1616.9945372614611</v>
      </c>
      <c r="U17" s="42">
        <f t="shared" si="11"/>
        <v>212.71563137674522</v>
      </c>
      <c r="V17" s="42">
        <f t="shared" si="12"/>
        <v>1701.7250510139618</v>
      </c>
    </row>
    <row r="18" spans="1:22" ht="30.75" customHeight="1">
      <c r="A18" s="9">
        <f t="shared" si="13"/>
        <v>9</v>
      </c>
      <c r="B18" s="12" t="s">
        <v>40</v>
      </c>
      <c r="C18" s="8" t="s">
        <v>21</v>
      </c>
      <c r="D18" s="8">
        <v>4</v>
      </c>
      <c r="E18" s="18">
        <v>55.81230608110147</v>
      </c>
      <c r="F18" s="18">
        <v>223.24922432440587</v>
      </c>
      <c r="G18" s="18">
        <f t="shared" si="0"/>
        <v>59.28221296246963</v>
      </c>
      <c r="H18" s="18">
        <v>237.12885184987852</v>
      </c>
      <c r="I18" s="18">
        <f t="shared" si="5"/>
        <v>62.77986352725534</v>
      </c>
      <c r="J18" s="18">
        <f t="shared" si="1"/>
        <v>251.11945410902135</v>
      </c>
      <c r="K18" s="18">
        <f t="shared" si="6"/>
        <v>80.22010961512687</v>
      </c>
      <c r="L18" s="18">
        <f t="shared" si="2"/>
        <v>320.8804384605075</v>
      </c>
      <c r="M18" s="18">
        <f t="shared" si="7"/>
        <v>84.42364335895952</v>
      </c>
      <c r="N18" s="18">
        <f t="shared" si="8"/>
        <v>337.6945734358381</v>
      </c>
      <c r="O18" s="18">
        <v>53.34597910016182</v>
      </c>
      <c r="P18" s="18">
        <v>213.38391640064728</v>
      </c>
      <c r="Q18" s="18">
        <f t="shared" si="9"/>
        <v>56.49339186707137</v>
      </c>
      <c r="R18" s="18">
        <f t="shared" si="3"/>
        <v>225.97356746828547</v>
      </c>
      <c r="S18" s="42">
        <f t="shared" si="10"/>
        <v>72.1872561277438</v>
      </c>
      <c r="T18" s="109">
        <f t="shared" si="4"/>
        <v>288.7490245109752</v>
      </c>
      <c r="U18" s="42">
        <f t="shared" si="11"/>
        <v>75.96986834883757</v>
      </c>
      <c r="V18" s="42">
        <f t="shared" si="12"/>
        <v>303.87947339535026</v>
      </c>
    </row>
    <row r="19" spans="1:22" ht="32.25" customHeight="1">
      <c r="A19" s="9">
        <f t="shared" si="13"/>
        <v>10</v>
      </c>
      <c r="B19" s="12" t="s">
        <v>98</v>
      </c>
      <c r="C19" s="8" t="s">
        <v>21</v>
      </c>
      <c r="D19" s="8">
        <v>6</v>
      </c>
      <c r="E19" s="18">
        <v>66.97476729732176</v>
      </c>
      <c r="F19" s="18">
        <v>401.84860378393057</v>
      </c>
      <c r="G19" s="18">
        <f t="shared" si="0"/>
        <v>71.13865555496355</v>
      </c>
      <c r="H19" s="18">
        <v>426.8319333297813</v>
      </c>
      <c r="I19" s="18">
        <f t="shared" si="5"/>
        <v>75.3358362327064</v>
      </c>
      <c r="J19" s="18">
        <f t="shared" si="1"/>
        <v>452.01501739623836</v>
      </c>
      <c r="K19" s="18">
        <f t="shared" si="6"/>
        <v>96.26413153815224</v>
      </c>
      <c r="L19" s="18">
        <f t="shared" si="2"/>
        <v>577.5847892289135</v>
      </c>
      <c r="M19" s="18">
        <f t="shared" si="7"/>
        <v>101.30837203075141</v>
      </c>
      <c r="N19" s="18">
        <f t="shared" si="8"/>
        <v>607.8502321845085</v>
      </c>
      <c r="O19" s="18">
        <v>256.056339635763</v>
      </c>
      <c r="P19" s="18">
        <v>1536.338037814578</v>
      </c>
      <c r="Q19" s="18">
        <f t="shared" si="9"/>
        <v>271.163663674273</v>
      </c>
      <c r="R19" s="18">
        <f t="shared" si="3"/>
        <v>1626.9819820456378</v>
      </c>
      <c r="S19" s="42">
        <f t="shared" si="10"/>
        <v>346.49292944298605</v>
      </c>
      <c r="T19" s="109">
        <f t="shared" si="4"/>
        <v>2078.9575766579164</v>
      </c>
      <c r="U19" s="42">
        <f t="shared" si="11"/>
        <v>364.64915894579855</v>
      </c>
      <c r="V19" s="42">
        <f t="shared" si="12"/>
        <v>2187.8949536747914</v>
      </c>
    </row>
    <row r="20" spans="1:22" ht="17.25" customHeight="1">
      <c r="A20" s="4"/>
      <c r="B20" s="16" t="s">
        <v>95</v>
      </c>
      <c r="C20" s="4"/>
      <c r="D20" s="4"/>
      <c r="E20" s="16"/>
      <c r="F20" s="23">
        <f>SUM(F10:F19)</f>
        <v>16886.571327898062</v>
      </c>
      <c r="G20" s="16"/>
      <c r="H20" s="23">
        <f>SUM(H10:H19)</f>
        <v>17936.42635392481</v>
      </c>
      <c r="I20" s="18"/>
      <c r="J20" s="23">
        <f>SUM(J10:J19)</f>
        <v>18994.675508806376</v>
      </c>
      <c r="K20" s="18"/>
      <c r="L20" s="23">
        <f>SUM(L10:L19)</f>
        <v>24271.396365152785</v>
      </c>
      <c r="M20" s="23"/>
      <c r="N20" s="23">
        <f>SUM(N10:N19)</f>
        <v>25543.21753468679</v>
      </c>
      <c r="O20" s="4"/>
      <c r="P20" s="23">
        <f>SUM(P10:P19)</f>
        <v>17292.606424838377</v>
      </c>
      <c r="Q20" s="4"/>
      <c r="R20" s="23">
        <f>SUM(R10:R19)</f>
        <v>18312.87020390384</v>
      </c>
      <c r="S20" s="42"/>
      <c r="T20" s="23">
        <f>SUM(T10:T19)</f>
        <v>23400.185546548324</v>
      </c>
      <c r="U20" s="41"/>
      <c r="V20" s="50">
        <f>SUM(V10:V19)</f>
        <v>24626.355269187457</v>
      </c>
    </row>
    <row r="21" spans="1:16" ht="12.75">
      <c r="A21" s="7"/>
      <c r="B21" s="87"/>
      <c r="C21" s="7"/>
      <c r="D21" s="7"/>
      <c r="E21" s="88"/>
      <c r="F21" s="89"/>
      <c r="G21" s="88"/>
      <c r="H21" s="89"/>
      <c r="I21" s="89"/>
      <c r="J21" s="89"/>
      <c r="K21" s="89"/>
      <c r="L21" s="89"/>
      <c r="M21" s="89"/>
      <c r="N21" s="89"/>
      <c r="O21" s="7"/>
      <c r="P21" s="89"/>
    </row>
    <row r="22" spans="1:16" ht="12.75">
      <c r="A22" s="7"/>
      <c r="B22" s="87"/>
      <c r="C22" s="7"/>
      <c r="D22" s="7"/>
      <c r="E22" s="88"/>
      <c r="F22" s="89"/>
      <c r="G22" s="88"/>
      <c r="H22" s="89"/>
      <c r="I22" s="89"/>
      <c r="J22" s="89"/>
      <c r="K22" s="89"/>
      <c r="L22" s="89"/>
      <c r="M22" s="89"/>
      <c r="N22" s="89"/>
      <c r="O22" s="7"/>
      <c r="P22" s="89"/>
    </row>
    <row r="23" spans="1:22" ht="12.75" customHeight="1">
      <c r="A23" s="359" t="s">
        <v>200</v>
      </c>
      <c r="B23" s="359"/>
      <c r="C23" s="359"/>
      <c r="D23" s="359"/>
      <c r="E23" s="359"/>
      <c r="F23" s="359"/>
      <c r="G23" s="359"/>
      <c r="H23" s="359"/>
      <c r="I23" s="359"/>
      <c r="J23" s="359"/>
      <c r="K23" s="359"/>
      <c r="L23" s="359"/>
      <c r="M23" s="359"/>
      <c r="N23" s="359"/>
      <c r="O23" s="359"/>
      <c r="P23" s="359"/>
      <c r="Q23" s="359"/>
      <c r="R23" s="359"/>
      <c r="S23" s="359"/>
      <c r="T23" s="359"/>
      <c r="U23" s="359"/>
      <c r="V23" s="359"/>
    </row>
    <row r="24" spans="1:22" ht="17.2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row>
  </sheetData>
  <sheetProtection/>
  <mergeCells count="15">
    <mergeCell ref="A23:V24"/>
    <mergeCell ref="C7:C9"/>
    <mergeCell ref="D7:D9"/>
    <mergeCell ref="O2:P2"/>
    <mergeCell ref="A7:A9"/>
    <mergeCell ref="B7:B9"/>
    <mergeCell ref="E8:F8"/>
    <mergeCell ref="K8:L8"/>
    <mergeCell ref="O7:V7"/>
    <mergeCell ref="E7:N7"/>
    <mergeCell ref="A3:V3"/>
    <mergeCell ref="A5:V5"/>
    <mergeCell ref="G8:H8"/>
    <mergeCell ref="I8:J8"/>
    <mergeCell ref="M8:V8"/>
  </mergeCells>
  <printOptions/>
  <pageMargins left="0.5511811023622047" right="0.15748031496062992" top="0.35433070866141736" bottom="0.35433070866141736" header="0.15748031496062992" footer="0.1574803149606299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00FF00"/>
  </sheetPr>
  <dimension ref="B1:AM34"/>
  <sheetViews>
    <sheetView zoomScaleSheetLayoutView="70" zoomScalePageLayoutView="0" workbookViewId="0" topLeftCell="B1">
      <selection activeCell="AO3" sqref="AO3"/>
    </sheetView>
  </sheetViews>
  <sheetFormatPr defaultColWidth="9.140625" defaultRowHeight="12.75"/>
  <cols>
    <col min="1" max="1" width="4.57421875" style="0" customWidth="1"/>
    <col min="2" max="2" width="4.00390625" style="0" customWidth="1"/>
    <col min="3" max="3" width="44.57421875" style="0" customWidth="1"/>
    <col min="4" max="4" width="6.28125" style="0" customWidth="1"/>
    <col min="5" max="5" width="9.57421875" style="0" hidden="1" customWidth="1"/>
    <col min="6" max="6" width="5.140625" style="0" hidden="1" customWidth="1"/>
    <col min="7" max="7" width="8.421875" style="0" hidden="1" customWidth="1"/>
    <col min="8" max="8" width="5.140625" style="0" hidden="1" customWidth="1"/>
    <col min="9" max="9" width="9.00390625" style="0" hidden="1" customWidth="1"/>
    <col min="10" max="10" width="6.7109375" style="0" hidden="1" customWidth="1"/>
    <col min="11" max="11" width="11.7109375" style="0" hidden="1" customWidth="1"/>
    <col min="12" max="12" width="10.00390625" style="0" hidden="1" customWidth="1"/>
    <col min="13" max="13" width="5.7109375" style="0" hidden="1" customWidth="1"/>
    <col min="14" max="14" width="10.57421875" style="0" hidden="1" customWidth="1"/>
    <col min="15" max="15" width="5.7109375" style="0" hidden="1" customWidth="1"/>
    <col min="16" max="16" width="10.140625" style="0" hidden="1" customWidth="1"/>
    <col min="17" max="17" width="8.28125" style="0" hidden="1" customWidth="1"/>
    <col min="18" max="18" width="10.7109375" style="0" hidden="1" customWidth="1"/>
    <col min="19" max="19" width="10.57421875" style="0" hidden="1" customWidth="1"/>
    <col min="20" max="20" width="7.7109375" style="0" hidden="1" customWidth="1"/>
    <col min="21" max="21" width="10.140625" style="0" hidden="1" customWidth="1"/>
    <col min="22" max="22" width="7.7109375" style="0" hidden="1" customWidth="1"/>
    <col min="23" max="23" width="10.57421875" style="0" hidden="1" customWidth="1"/>
    <col min="24" max="24" width="7.7109375" style="0" hidden="1" customWidth="1"/>
    <col min="25" max="26" width="10.57421875" style="0" hidden="1" customWidth="1"/>
    <col min="27" max="27" width="7.7109375" style="0" hidden="1" customWidth="1"/>
    <col min="28" max="28" width="10.140625" style="0" hidden="1" customWidth="1"/>
    <col min="29" max="29" width="7.7109375" style="0" hidden="1" customWidth="1"/>
    <col min="30" max="30" width="10.57421875" style="0" hidden="1" customWidth="1"/>
    <col min="31" max="31" width="7.7109375" style="0" hidden="1" customWidth="1"/>
    <col min="32" max="32" width="8.57421875" style="0" hidden="1" customWidth="1"/>
    <col min="33" max="33" width="13.8515625" style="0" customWidth="1"/>
    <col min="34" max="34" width="9.57421875" style="0" customWidth="1"/>
    <col min="35" max="35" width="11.140625" style="0" customWidth="1"/>
    <col min="36" max="36" width="9.8515625" style="0" customWidth="1"/>
    <col min="37" max="37" width="11.57421875" style="0" customWidth="1"/>
    <col min="38" max="38" width="9.57421875" style="0" customWidth="1"/>
    <col min="39" max="39" width="12.140625" style="0" customWidth="1"/>
  </cols>
  <sheetData>
    <row r="1" spans="2:39" ht="16.5" customHeight="1">
      <c r="B1" s="356" t="s">
        <v>437</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row>
    <row r="2" spans="2:11" ht="9" customHeight="1">
      <c r="B2" s="148"/>
      <c r="C2" s="67"/>
      <c r="D2" s="67"/>
      <c r="E2" s="165"/>
      <c r="F2" s="165"/>
      <c r="G2" s="165"/>
      <c r="H2" s="165"/>
      <c r="I2" s="165"/>
      <c r="J2" s="165"/>
      <c r="K2" s="165"/>
    </row>
    <row r="3" spans="3:39" ht="35.25" customHeight="1">
      <c r="C3" s="356" t="s">
        <v>504</v>
      </c>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296"/>
    </row>
    <row r="4" spans="2:39" ht="21.75" customHeight="1">
      <c r="B4" s="364" t="s">
        <v>79</v>
      </c>
      <c r="C4" s="364" t="s">
        <v>1</v>
      </c>
      <c r="D4" s="364" t="s">
        <v>2</v>
      </c>
      <c r="E4" s="361" t="s">
        <v>377</v>
      </c>
      <c r="F4" s="362" t="s">
        <v>371</v>
      </c>
      <c r="G4" s="458"/>
      <c r="H4" s="362" t="s">
        <v>371</v>
      </c>
      <c r="I4" s="458"/>
      <c r="J4" s="362" t="s">
        <v>371</v>
      </c>
      <c r="K4" s="458"/>
      <c r="L4" s="360" t="s">
        <v>395</v>
      </c>
      <c r="M4" s="364" t="s">
        <v>390</v>
      </c>
      <c r="N4" s="449"/>
      <c r="O4" s="364" t="s">
        <v>390</v>
      </c>
      <c r="P4" s="449"/>
      <c r="Q4" s="364" t="s">
        <v>390</v>
      </c>
      <c r="R4" s="449"/>
      <c r="S4" s="360" t="s">
        <v>457</v>
      </c>
      <c r="T4" s="364" t="s">
        <v>450</v>
      </c>
      <c r="U4" s="449"/>
      <c r="V4" s="364" t="s">
        <v>450</v>
      </c>
      <c r="W4" s="449"/>
      <c r="X4" s="364" t="s">
        <v>450</v>
      </c>
      <c r="Y4" s="449"/>
      <c r="Z4" s="360" t="s">
        <v>477</v>
      </c>
      <c r="AA4" s="353" t="s">
        <v>469</v>
      </c>
      <c r="AB4" s="354"/>
      <c r="AC4" s="354"/>
      <c r="AD4" s="354"/>
      <c r="AE4" s="354"/>
      <c r="AF4" s="355"/>
      <c r="AG4" s="360" t="s">
        <v>475</v>
      </c>
      <c r="AH4" s="353" t="s">
        <v>470</v>
      </c>
      <c r="AI4" s="354"/>
      <c r="AJ4" s="354"/>
      <c r="AK4" s="354"/>
      <c r="AL4" s="354"/>
      <c r="AM4" s="459"/>
    </row>
    <row r="5" spans="2:39" ht="16.5" customHeight="1">
      <c r="B5" s="448"/>
      <c r="C5" s="448"/>
      <c r="D5" s="448"/>
      <c r="E5" s="456"/>
      <c r="F5" s="364" t="s">
        <v>258</v>
      </c>
      <c r="G5" s="364"/>
      <c r="H5" s="364" t="s">
        <v>259</v>
      </c>
      <c r="I5" s="364"/>
      <c r="J5" s="364" t="s">
        <v>260</v>
      </c>
      <c r="K5" s="364"/>
      <c r="L5" s="456"/>
      <c r="M5" s="364" t="s">
        <v>258</v>
      </c>
      <c r="N5" s="364"/>
      <c r="O5" s="364" t="s">
        <v>259</v>
      </c>
      <c r="P5" s="364"/>
      <c r="Q5" s="364" t="s">
        <v>260</v>
      </c>
      <c r="R5" s="364"/>
      <c r="S5" s="456"/>
      <c r="T5" s="364" t="s">
        <v>258</v>
      </c>
      <c r="U5" s="364"/>
      <c r="V5" s="364" t="s">
        <v>259</v>
      </c>
      <c r="W5" s="364"/>
      <c r="X5" s="364" t="s">
        <v>260</v>
      </c>
      <c r="Y5" s="364"/>
      <c r="Z5" s="456"/>
      <c r="AA5" s="364" t="s">
        <v>258</v>
      </c>
      <c r="AB5" s="364"/>
      <c r="AC5" s="364" t="s">
        <v>259</v>
      </c>
      <c r="AD5" s="364"/>
      <c r="AE5" s="364" t="s">
        <v>260</v>
      </c>
      <c r="AF5" s="364"/>
      <c r="AG5" s="456"/>
      <c r="AH5" s="364" t="s">
        <v>258</v>
      </c>
      <c r="AI5" s="364"/>
      <c r="AJ5" s="364" t="s">
        <v>259</v>
      </c>
      <c r="AK5" s="364"/>
      <c r="AL5" s="364" t="s">
        <v>260</v>
      </c>
      <c r="AM5" s="364"/>
    </row>
    <row r="6" spans="2:39" ht="19.5" customHeight="1">
      <c r="B6" s="448"/>
      <c r="C6" s="448"/>
      <c r="D6" s="448"/>
      <c r="E6" s="457"/>
      <c r="F6" s="9" t="s">
        <v>73</v>
      </c>
      <c r="G6" s="9" t="s">
        <v>81</v>
      </c>
      <c r="H6" s="9" t="s">
        <v>73</v>
      </c>
      <c r="I6" s="9" t="s">
        <v>81</v>
      </c>
      <c r="J6" s="9" t="s">
        <v>73</v>
      </c>
      <c r="K6" s="9" t="s">
        <v>81</v>
      </c>
      <c r="L6" s="457"/>
      <c r="M6" s="9" t="s">
        <v>73</v>
      </c>
      <c r="N6" s="9" t="s">
        <v>81</v>
      </c>
      <c r="O6" s="9" t="s">
        <v>73</v>
      </c>
      <c r="P6" s="9" t="s">
        <v>81</v>
      </c>
      <c r="Q6" s="9" t="s">
        <v>73</v>
      </c>
      <c r="R6" s="9" t="s">
        <v>81</v>
      </c>
      <c r="S6" s="457"/>
      <c r="T6" s="9" t="s">
        <v>73</v>
      </c>
      <c r="U6" s="9" t="s">
        <v>81</v>
      </c>
      <c r="V6" s="9" t="s">
        <v>73</v>
      </c>
      <c r="W6" s="9" t="s">
        <v>81</v>
      </c>
      <c r="X6" s="9" t="s">
        <v>73</v>
      </c>
      <c r="Y6" s="9" t="s">
        <v>81</v>
      </c>
      <c r="Z6" s="457"/>
      <c r="AA6" s="9" t="s">
        <v>73</v>
      </c>
      <c r="AB6" s="9" t="s">
        <v>81</v>
      </c>
      <c r="AC6" s="9" t="s">
        <v>73</v>
      </c>
      <c r="AD6" s="9" t="s">
        <v>81</v>
      </c>
      <c r="AE6" s="9" t="s">
        <v>73</v>
      </c>
      <c r="AF6" s="9" t="s">
        <v>81</v>
      </c>
      <c r="AG6" s="457"/>
      <c r="AH6" s="1" t="s">
        <v>73</v>
      </c>
      <c r="AI6" s="1" t="s">
        <v>81</v>
      </c>
      <c r="AJ6" s="1" t="s">
        <v>73</v>
      </c>
      <c r="AK6" s="1" t="s">
        <v>81</v>
      </c>
      <c r="AL6" s="1" t="s">
        <v>73</v>
      </c>
      <c r="AM6" s="1" t="s">
        <v>81</v>
      </c>
    </row>
    <row r="7" spans="2:39" ht="18.75" customHeight="1">
      <c r="B7" s="360">
        <v>1</v>
      </c>
      <c r="C7" s="10" t="s">
        <v>154</v>
      </c>
      <c r="D7" s="449"/>
      <c r="E7" s="449"/>
      <c r="F7" s="449"/>
      <c r="G7" s="449"/>
      <c r="H7" s="449"/>
      <c r="I7" s="449"/>
      <c r="J7" s="449"/>
      <c r="K7" s="449"/>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2:39" ht="15" customHeight="1">
      <c r="B8" s="361"/>
      <c r="C8" s="10" t="s">
        <v>155</v>
      </c>
      <c r="D8" s="8" t="s">
        <v>21</v>
      </c>
      <c r="E8" s="19">
        <v>254.9810081000778</v>
      </c>
      <c r="F8" s="8">
        <v>4</v>
      </c>
      <c r="G8" s="18">
        <v>1019.9240324003111</v>
      </c>
      <c r="H8" s="8">
        <v>4</v>
      </c>
      <c r="I8" s="18">
        <v>1019.9240324003111</v>
      </c>
      <c r="J8" s="8">
        <v>0</v>
      </c>
      <c r="K8" s="18">
        <v>0</v>
      </c>
      <c r="L8" s="19">
        <v>270.8334323546677</v>
      </c>
      <c r="M8" s="8">
        <v>4</v>
      </c>
      <c r="N8" s="18">
        <v>1083.3337294186708</v>
      </c>
      <c r="O8" s="8">
        <v>4</v>
      </c>
      <c r="P8" s="18">
        <v>1083.3337294186708</v>
      </c>
      <c r="Q8" s="8">
        <v>0</v>
      </c>
      <c r="R8" s="18">
        <v>0</v>
      </c>
      <c r="S8" s="19">
        <f>L8*1.059</f>
        <v>286.8126048635931</v>
      </c>
      <c r="T8" s="8">
        <v>4</v>
      </c>
      <c r="U8" s="18">
        <f>S8*T8</f>
        <v>1147.2504194543724</v>
      </c>
      <c r="V8" s="8">
        <v>4</v>
      </c>
      <c r="W8" s="18">
        <f>V8*S8</f>
        <v>1147.2504194543724</v>
      </c>
      <c r="X8" s="8">
        <v>0</v>
      </c>
      <c r="Y8" s="18">
        <f>X8*S8</f>
        <v>0</v>
      </c>
      <c r="Z8" s="19">
        <f>S8*1.2778</f>
        <v>366.48914649469924</v>
      </c>
      <c r="AA8" s="8">
        <v>4</v>
      </c>
      <c r="AB8" s="18">
        <f>Z8*AA8</f>
        <v>1465.956585978797</v>
      </c>
      <c r="AC8" s="8">
        <v>4</v>
      </c>
      <c r="AD8" s="18">
        <f>AC8*Z8</f>
        <v>1465.956585978797</v>
      </c>
      <c r="AE8" s="8">
        <v>0</v>
      </c>
      <c r="AF8" s="18">
        <f>AE8*Z8</f>
        <v>0</v>
      </c>
      <c r="AG8" s="19">
        <f>Z8*1.0524</f>
        <v>385.6931777710215</v>
      </c>
      <c r="AH8" s="8">
        <v>4</v>
      </c>
      <c r="AI8" s="18">
        <f>AG8*AH8</f>
        <v>1542.772711084086</v>
      </c>
      <c r="AJ8" s="8">
        <v>4</v>
      </c>
      <c r="AK8" s="18">
        <f>AG8*AJ8</f>
        <v>1542.772711084086</v>
      </c>
      <c r="AL8" s="8">
        <v>0</v>
      </c>
      <c r="AM8" s="18">
        <f>AG8*AL8</f>
        <v>0</v>
      </c>
    </row>
    <row r="9" spans="2:39" ht="17.25" customHeight="1">
      <c r="B9" s="362"/>
      <c r="C9" s="10" t="s">
        <v>156</v>
      </c>
      <c r="D9" s="8" t="s">
        <v>21</v>
      </c>
      <c r="E9" s="19">
        <v>290.67834923408867</v>
      </c>
      <c r="F9" s="8">
        <v>0</v>
      </c>
      <c r="G9" s="18">
        <v>0</v>
      </c>
      <c r="H9" s="8">
        <v>0</v>
      </c>
      <c r="I9" s="18">
        <v>0</v>
      </c>
      <c r="J9" s="8">
        <v>4</v>
      </c>
      <c r="K9" s="18">
        <v>1162.7133969363547</v>
      </c>
      <c r="L9" s="19">
        <v>308.7501128843212</v>
      </c>
      <c r="M9" s="8">
        <v>0</v>
      </c>
      <c r="N9" s="18">
        <v>0</v>
      </c>
      <c r="O9" s="8">
        <v>0</v>
      </c>
      <c r="P9" s="18">
        <v>0</v>
      </c>
      <c r="Q9" s="8">
        <v>4</v>
      </c>
      <c r="R9" s="18">
        <v>1235.0004515372848</v>
      </c>
      <c r="S9" s="19">
        <f aca="true" t="shared" si="0" ref="S9:S27">L9*1.059</f>
        <v>326.9663695444961</v>
      </c>
      <c r="T9" s="8">
        <v>0</v>
      </c>
      <c r="U9" s="18">
        <f aca="true" t="shared" si="1" ref="U9:U23">S9*T9</f>
        <v>0</v>
      </c>
      <c r="V9" s="8">
        <v>0</v>
      </c>
      <c r="W9" s="18">
        <f aca="true" t="shared" si="2" ref="W9:W23">V9*S9</f>
        <v>0</v>
      </c>
      <c r="X9" s="8">
        <v>4</v>
      </c>
      <c r="Y9" s="18">
        <f aca="true" t="shared" si="3" ref="Y9:Y23">X9*S9</f>
        <v>1307.8654781779844</v>
      </c>
      <c r="Z9" s="19">
        <f aca="true" t="shared" si="4" ref="Z9:Z23">S9*1.2778</f>
        <v>417.79762700395713</v>
      </c>
      <c r="AA9" s="8">
        <v>0</v>
      </c>
      <c r="AB9" s="18">
        <f aca="true" t="shared" si="5" ref="AB9:AB15">Z9*AA9</f>
        <v>0</v>
      </c>
      <c r="AC9" s="8">
        <v>0</v>
      </c>
      <c r="AD9" s="18">
        <f aca="true" t="shared" si="6" ref="AD9:AD15">AC9*Z9</f>
        <v>0</v>
      </c>
      <c r="AE9" s="8">
        <v>4</v>
      </c>
      <c r="AF9" s="18">
        <f aca="true" t="shared" si="7" ref="AF9:AF15">AE9*Z9</f>
        <v>1671.1905080158285</v>
      </c>
      <c r="AG9" s="19">
        <f aca="true" t="shared" si="8" ref="AG9:AG27">Z9*1.0524</f>
        <v>439.6902226589645</v>
      </c>
      <c r="AH9" s="8">
        <v>0</v>
      </c>
      <c r="AI9" s="18">
        <f aca="true" t="shared" si="9" ref="AI9:AI27">AG9*AH9</f>
        <v>0</v>
      </c>
      <c r="AJ9" s="8">
        <v>0</v>
      </c>
      <c r="AK9" s="18">
        <f aca="true" t="shared" si="10" ref="AK9:AK27">AG9*AJ9</f>
        <v>0</v>
      </c>
      <c r="AL9" s="8">
        <v>4</v>
      </c>
      <c r="AM9" s="18">
        <f aca="true" t="shared" si="11" ref="AM9:AM27">AG9*AL9</f>
        <v>1758.760890635858</v>
      </c>
    </row>
    <row r="10" spans="2:39" ht="17.25" customHeight="1">
      <c r="B10" s="9">
        <v>2</v>
      </c>
      <c r="C10" s="10" t="s">
        <v>45</v>
      </c>
      <c r="D10" s="8" t="s">
        <v>41</v>
      </c>
      <c r="E10" s="19">
        <v>195.48543954339297</v>
      </c>
      <c r="F10" s="8">
        <v>4</v>
      </c>
      <c r="G10" s="18">
        <v>781.9417581735719</v>
      </c>
      <c r="H10" s="8">
        <v>4</v>
      </c>
      <c r="I10" s="18">
        <v>781.9417581735719</v>
      </c>
      <c r="J10" s="24">
        <v>4</v>
      </c>
      <c r="K10" s="18">
        <v>781.9417581735719</v>
      </c>
      <c r="L10" s="19">
        <v>207.63896480524525</v>
      </c>
      <c r="M10" s="8">
        <v>4</v>
      </c>
      <c r="N10" s="18">
        <v>830.555859220981</v>
      </c>
      <c r="O10" s="8">
        <v>4</v>
      </c>
      <c r="P10" s="18">
        <v>830.555859220981</v>
      </c>
      <c r="Q10" s="24">
        <v>4</v>
      </c>
      <c r="R10" s="18">
        <v>830.555859220981</v>
      </c>
      <c r="S10" s="19">
        <f t="shared" si="0"/>
        <v>219.8896637287547</v>
      </c>
      <c r="T10" s="8">
        <v>4</v>
      </c>
      <c r="U10" s="18">
        <f t="shared" si="1"/>
        <v>879.5586549150188</v>
      </c>
      <c r="V10" s="8">
        <v>4</v>
      </c>
      <c r="W10" s="18">
        <f t="shared" si="2"/>
        <v>879.5586549150188</v>
      </c>
      <c r="X10" s="24">
        <v>4</v>
      </c>
      <c r="Y10" s="18">
        <f t="shared" si="3"/>
        <v>879.5586549150188</v>
      </c>
      <c r="Z10" s="19">
        <f t="shared" si="4"/>
        <v>280.97501231260276</v>
      </c>
      <c r="AA10" s="8">
        <v>4</v>
      </c>
      <c r="AB10" s="18">
        <f t="shared" si="5"/>
        <v>1123.900049250411</v>
      </c>
      <c r="AC10" s="8">
        <v>4</v>
      </c>
      <c r="AD10" s="18">
        <f t="shared" si="6"/>
        <v>1123.900049250411</v>
      </c>
      <c r="AE10" s="24">
        <v>4</v>
      </c>
      <c r="AF10" s="18">
        <f t="shared" si="7"/>
        <v>1123.900049250411</v>
      </c>
      <c r="AG10" s="19">
        <f t="shared" si="8"/>
        <v>295.69810295778314</v>
      </c>
      <c r="AH10" s="8">
        <v>4</v>
      </c>
      <c r="AI10" s="18">
        <f t="shared" si="9"/>
        <v>1182.7924118311325</v>
      </c>
      <c r="AJ10" s="8">
        <v>4</v>
      </c>
      <c r="AK10" s="18">
        <f t="shared" si="10"/>
        <v>1182.7924118311325</v>
      </c>
      <c r="AL10" s="24">
        <v>4</v>
      </c>
      <c r="AM10" s="18">
        <f t="shared" si="11"/>
        <v>1182.7924118311325</v>
      </c>
    </row>
    <row r="11" spans="2:39" ht="19.5" customHeight="1">
      <c r="B11" s="9">
        <v>3</v>
      </c>
      <c r="C11" s="10" t="s">
        <v>157</v>
      </c>
      <c r="D11" s="8" t="s">
        <v>27</v>
      </c>
      <c r="E11" s="19">
        <v>195.48543954339297</v>
      </c>
      <c r="F11" s="8">
        <v>1</v>
      </c>
      <c r="G11" s="18">
        <v>195.48543954339297</v>
      </c>
      <c r="H11" s="8">
        <v>1</v>
      </c>
      <c r="I11" s="18">
        <v>195.48543954339297</v>
      </c>
      <c r="J11" s="8">
        <v>1</v>
      </c>
      <c r="K11" s="18">
        <v>195.48543954339297</v>
      </c>
      <c r="L11" s="19">
        <v>207.63896480524525</v>
      </c>
      <c r="M11" s="8">
        <v>1</v>
      </c>
      <c r="N11" s="18">
        <v>207.63896480524525</v>
      </c>
      <c r="O11" s="8">
        <v>1</v>
      </c>
      <c r="P11" s="18">
        <v>207.63896480524525</v>
      </c>
      <c r="Q11" s="8">
        <v>1</v>
      </c>
      <c r="R11" s="18">
        <v>207.63896480524525</v>
      </c>
      <c r="S11" s="19">
        <f t="shared" si="0"/>
        <v>219.8896637287547</v>
      </c>
      <c r="T11" s="8">
        <v>1</v>
      </c>
      <c r="U11" s="18">
        <f t="shared" si="1"/>
        <v>219.8896637287547</v>
      </c>
      <c r="V11" s="8">
        <v>1</v>
      </c>
      <c r="W11" s="18">
        <f t="shared" si="2"/>
        <v>219.8896637287547</v>
      </c>
      <c r="X11" s="8">
        <v>1</v>
      </c>
      <c r="Y11" s="18">
        <f t="shared" si="3"/>
        <v>219.8896637287547</v>
      </c>
      <c r="Z11" s="19">
        <f t="shared" si="4"/>
        <v>280.97501231260276</v>
      </c>
      <c r="AA11" s="8">
        <v>1</v>
      </c>
      <c r="AB11" s="18">
        <f t="shared" si="5"/>
        <v>280.97501231260276</v>
      </c>
      <c r="AC11" s="8">
        <v>1</v>
      </c>
      <c r="AD11" s="18">
        <f t="shared" si="6"/>
        <v>280.97501231260276</v>
      </c>
      <c r="AE11" s="8">
        <v>1</v>
      </c>
      <c r="AF11" s="18">
        <f t="shared" si="7"/>
        <v>280.97501231260276</v>
      </c>
      <c r="AG11" s="19">
        <f t="shared" si="8"/>
        <v>295.69810295778314</v>
      </c>
      <c r="AH11" s="8">
        <v>1</v>
      </c>
      <c r="AI11" s="18">
        <f t="shared" si="9"/>
        <v>295.69810295778314</v>
      </c>
      <c r="AJ11" s="8">
        <v>1</v>
      </c>
      <c r="AK11" s="18">
        <f t="shared" si="10"/>
        <v>295.69810295778314</v>
      </c>
      <c r="AL11" s="8">
        <v>1</v>
      </c>
      <c r="AM11" s="18">
        <f t="shared" si="11"/>
        <v>295.69810295778314</v>
      </c>
    </row>
    <row r="12" spans="2:39" ht="27.75" customHeight="1">
      <c r="B12" s="9">
        <v>4</v>
      </c>
      <c r="C12" s="10" t="s">
        <v>158</v>
      </c>
      <c r="D12" s="8" t="s">
        <v>41</v>
      </c>
      <c r="E12" s="19">
        <v>195.48543954339297</v>
      </c>
      <c r="F12" s="8">
        <v>4</v>
      </c>
      <c r="G12" s="18">
        <v>781.9417581735719</v>
      </c>
      <c r="H12" s="8">
        <v>4</v>
      </c>
      <c r="I12" s="18">
        <v>781.9417581735719</v>
      </c>
      <c r="J12" s="8">
        <v>4</v>
      </c>
      <c r="K12" s="18">
        <v>781.9417581735719</v>
      </c>
      <c r="L12" s="19">
        <v>207.63896480524525</v>
      </c>
      <c r="M12" s="8">
        <v>4</v>
      </c>
      <c r="N12" s="18">
        <v>830.555859220981</v>
      </c>
      <c r="O12" s="8">
        <v>4</v>
      </c>
      <c r="P12" s="18">
        <v>830.555859220981</v>
      </c>
      <c r="Q12" s="8">
        <v>4</v>
      </c>
      <c r="R12" s="18">
        <v>830.555859220981</v>
      </c>
      <c r="S12" s="19">
        <f t="shared" si="0"/>
        <v>219.8896637287547</v>
      </c>
      <c r="T12" s="8">
        <v>4</v>
      </c>
      <c r="U12" s="18">
        <f t="shared" si="1"/>
        <v>879.5586549150188</v>
      </c>
      <c r="V12" s="8">
        <v>4</v>
      </c>
      <c r="W12" s="18">
        <f t="shared" si="2"/>
        <v>879.5586549150188</v>
      </c>
      <c r="X12" s="8">
        <v>4</v>
      </c>
      <c r="Y12" s="18">
        <f t="shared" si="3"/>
        <v>879.5586549150188</v>
      </c>
      <c r="Z12" s="19">
        <f t="shared" si="4"/>
        <v>280.97501231260276</v>
      </c>
      <c r="AA12" s="8">
        <v>4</v>
      </c>
      <c r="AB12" s="18">
        <f t="shared" si="5"/>
        <v>1123.900049250411</v>
      </c>
      <c r="AC12" s="8">
        <v>4</v>
      </c>
      <c r="AD12" s="18">
        <f t="shared" si="6"/>
        <v>1123.900049250411</v>
      </c>
      <c r="AE12" s="8">
        <v>4</v>
      </c>
      <c r="AF12" s="18">
        <f t="shared" si="7"/>
        <v>1123.900049250411</v>
      </c>
      <c r="AG12" s="19">
        <f t="shared" si="8"/>
        <v>295.69810295778314</v>
      </c>
      <c r="AH12" s="8">
        <v>4</v>
      </c>
      <c r="AI12" s="18">
        <f t="shared" si="9"/>
        <v>1182.7924118311325</v>
      </c>
      <c r="AJ12" s="8">
        <v>4</v>
      </c>
      <c r="AK12" s="18">
        <f t="shared" si="10"/>
        <v>1182.7924118311325</v>
      </c>
      <c r="AL12" s="8">
        <v>4</v>
      </c>
      <c r="AM12" s="18">
        <f t="shared" si="11"/>
        <v>1182.7924118311325</v>
      </c>
    </row>
    <row r="13" spans="2:39" ht="19.5" customHeight="1">
      <c r="B13" s="9">
        <v>5</v>
      </c>
      <c r="C13" s="10" t="s">
        <v>159</v>
      </c>
      <c r="D13" s="8" t="s">
        <v>41</v>
      </c>
      <c r="E13" s="19">
        <v>790.4411251102412</v>
      </c>
      <c r="F13" s="8">
        <v>2</v>
      </c>
      <c r="G13" s="18">
        <v>1580.8822502204823</v>
      </c>
      <c r="H13" s="8">
        <v>2</v>
      </c>
      <c r="I13" s="18">
        <v>1580.8822502204823</v>
      </c>
      <c r="J13" s="24">
        <v>2</v>
      </c>
      <c r="K13" s="18">
        <v>1580.8822502204823</v>
      </c>
      <c r="L13" s="19">
        <v>839.58364029947</v>
      </c>
      <c r="M13" s="8">
        <v>2</v>
      </c>
      <c r="N13" s="18">
        <v>1679.16728059894</v>
      </c>
      <c r="O13" s="8">
        <v>2</v>
      </c>
      <c r="P13" s="18">
        <v>1679.16728059894</v>
      </c>
      <c r="Q13" s="24">
        <v>2</v>
      </c>
      <c r="R13" s="18">
        <v>1679.16728059894</v>
      </c>
      <c r="S13" s="19">
        <f t="shared" si="0"/>
        <v>889.1190750771386</v>
      </c>
      <c r="T13" s="8">
        <v>2</v>
      </c>
      <c r="U13" s="18">
        <f t="shared" si="1"/>
        <v>1778.2381501542773</v>
      </c>
      <c r="V13" s="8">
        <v>2</v>
      </c>
      <c r="W13" s="18">
        <f t="shared" si="2"/>
        <v>1778.2381501542773</v>
      </c>
      <c r="X13" s="24">
        <v>2</v>
      </c>
      <c r="Y13" s="18">
        <f t="shared" si="3"/>
        <v>1778.2381501542773</v>
      </c>
      <c r="Z13" s="19">
        <f t="shared" si="4"/>
        <v>1136.1163541335677</v>
      </c>
      <c r="AA13" s="8">
        <v>2</v>
      </c>
      <c r="AB13" s="18">
        <f t="shared" si="5"/>
        <v>2272.2327082671354</v>
      </c>
      <c r="AC13" s="8">
        <v>2</v>
      </c>
      <c r="AD13" s="18">
        <f t="shared" si="6"/>
        <v>2272.2327082671354</v>
      </c>
      <c r="AE13" s="24">
        <v>2</v>
      </c>
      <c r="AF13" s="18">
        <f t="shared" si="7"/>
        <v>2272.2327082671354</v>
      </c>
      <c r="AG13" s="19">
        <f t="shared" si="8"/>
        <v>1195.6488510901668</v>
      </c>
      <c r="AH13" s="8">
        <v>2</v>
      </c>
      <c r="AI13" s="18">
        <f t="shared" si="9"/>
        <v>2391.2977021803335</v>
      </c>
      <c r="AJ13" s="8">
        <v>2</v>
      </c>
      <c r="AK13" s="18">
        <f t="shared" si="10"/>
        <v>2391.2977021803335</v>
      </c>
      <c r="AL13" s="24">
        <v>2</v>
      </c>
      <c r="AM13" s="18">
        <f t="shared" si="11"/>
        <v>2391.2977021803335</v>
      </c>
    </row>
    <row r="14" spans="2:39" ht="29.25" customHeight="1">
      <c r="B14" s="9" t="s">
        <v>160</v>
      </c>
      <c r="C14" s="10" t="s">
        <v>283</v>
      </c>
      <c r="D14" s="8" t="s">
        <v>41</v>
      </c>
      <c r="E14" s="19">
        <v>739.4449234902257</v>
      </c>
      <c r="F14" s="8">
        <v>2</v>
      </c>
      <c r="G14" s="18">
        <v>1478.8898469804515</v>
      </c>
      <c r="H14" s="8">
        <v>2</v>
      </c>
      <c r="I14" s="18">
        <v>1478.8898469804515</v>
      </c>
      <c r="J14" s="8">
        <v>0</v>
      </c>
      <c r="K14" s="18">
        <v>0</v>
      </c>
      <c r="L14" s="19">
        <v>785.4169538285365</v>
      </c>
      <c r="M14" s="8">
        <v>2</v>
      </c>
      <c r="N14" s="18">
        <v>1570.833907657073</v>
      </c>
      <c r="O14" s="8">
        <v>2</v>
      </c>
      <c r="P14" s="18">
        <v>1570.833907657073</v>
      </c>
      <c r="Q14" s="8">
        <v>0</v>
      </c>
      <c r="R14" s="18">
        <v>0</v>
      </c>
      <c r="S14" s="19">
        <f t="shared" si="0"/>
        <v>831.7565541044202</v>
      </c>
      <c r="T14" s="8">
        <v>2</v>
      </c>
      <c r="U14" s="18">
        <f t="shared" si="1"/>
        <v>1663.5131082088403</v>
      </c>
      <c r="V14" s="8">
        <v>2</v>
      </c>
      <c r="W14" s="18">
        <f t="shared" si="2"/>
        <v>1663.5131082088403</v>
      </c>
      <c r="X14" s="8">
        <v>0</v>
      </c>
      <c r="Y14" s="18">
        <f t="shared" si="3"/>
        <v>0</v>
      </c>
      <c r="Z14" s="19">
        <f t="shared" si="4"/>
        <v>1062.818524834628</v>
      </c>
      <c r="AA14" s="8">
        <v>2</v>
      </c>
      <c r="AB14" s="18">
        <f t="shared" si="5"/>
        <v>2125.637049669256</v>
      </c>
      <c r="AC14" s="8">
        <v>2</v>
      </c>
      <c r="AD14" s="18">
        <f t="shared" si="6"/>
        <v>2125.637049669256</v>
      </c>
      <c r="AE14" s="8">
        <v>0</v>
      </c>
      <c r="AF14" s="18">
        <f t="shared" si="7"/>
        <v>0</v>
      </c>
      <c r="AG14" s="19">
        <f t="shared" si="8"/>
        <v>1118.5102155359625</v>
      </c>
      <c r="AH14" s="8">
        <v>2</v>
      </c>
      <c r="AI14" s="18">
        <f t="shared" si="9"/>
        <v>2237.020431071925</v>
      </c>
      <c r="AJ14" s="8">
        <v>2</v>
      </c>
      <c r="AK14" s="18">
        <f t="shared" si="10"/>
        <v>2237.020431071925</v>
      </c>
      <c r="AL14" s="8">
        <v>0</v>
      </c>
      <c r="AM14" s="18">
        <f t="shared" si="11"/>
        <v>0</v>
      </c>
    </row>
    <row r="15" spans="2:39" ht="19.5" customHeight="1">
      <c r="B15" s="9" t="s">
        <v>161</v>
      </c>
      <c r="C15" s="10" t="s">
        <v>284</v>
      </c>
      <c r="D15" s="8" t="s">
        <v>41</v>
      </c>
      <c r="E15" s="19">
        <v>1019.9240324003111</v>
      </c>
      <c r="F15" s="8"/>
      <c r="G15" s="18">
        <v>0</v>
      </c>
      <c r="H15" s="8"/>
      <c r="I15" s="18">
        <v>0</v>
      </c>
      <c r="J15" s="8">
        <v>2</v>
      </c>
      <c r="K15" s="18">
        <v>2039.8480648006223</v>
      </c>
      <c r="L15" s="19">
        <v>1083.3337294186708</v>
      </c>
      <c r="M15" s="8"/>
      <c r="N15" s="18">
        <v>0</v>
      </c>
      <c r="O15" s="8"/>
      <c r="P15" s="18">
        <v>0</v>
      </c>
      <c r="Q15" s="8">
        <v>2</v>
      </c>
      <c r="R15" s="18">
        <v>2166.6674588373417</v>
      </c>
      <c r="S15" s="19">
        <f t="shared" si="0"/>
        <v>1147.2504194543724</v>
      </c>
      <c r="T15" s="8"/>
      <c r="U15" s="18">
        <f t="shared" si="1"/>
        <v>0</v>
      </c>
      <c r="V15" s="8"/>
      <c r="W15" s="18">
        <f t="shared" si="2"/>
        <v>0</v>
      </c>
      <c r="X15" s="8">
        <v>2</v>
      </c>
      <c r="Y15" s="18">
        <f t="shared" si="3"/>
        <v>2294.5008389087448</v>
      </c>
      <c r="Z15" s="19">
        <f t="shared" si="4"/>
        <v>1465.956585978797</v>
      </c>
      <c r="AA15" s="8"/>
      <c r="AB15" s="18">
        <f t="shared" si="5"/>
        <v>0</v>
      </c>
      <c r="AC15" s="8"/>
      <c r="AD15" s="18">
        <f t="shared" si="6"/>
        <v>0</v>
      </c>
      <c r="AE15" s="8">
        <v>2</v>
      </c>
      <c r="AF15" s="18">
        <f t="shared" si="7"/>
        <v>2931.913171957594</v>
      </c>
      <c r="AG15" s="19">
        <f t="shared" si="8"/>
        <v>1542.772711084086</v>
      </c>
      <c r="AH15" s="8"/>
      <c r="AI15" s="18">
        <f t="shared" si="9"/>
        <v>0</v>
      </c>
      <c r="AJ15" s="8"/>
      <c r="AK15" s="18">
        <f t="shared" si="10"/>
        <v>0</v>
      </c>
      <c r="AL15" s="8">
        <v>2</v>
      </c>
      <c r="AM15" s="18">
        <f t="shared" si="11"/>
        <v>3085.545422168172</v>
      </c>
    </row>
    <row r="16" spans="2:39" s="59" customFormat="1" ht="17.25" customHeight="1">
      <c r="B16" s="16">
        <v>7</v>
      </c>
      <c r="C16" s="12" t="s">
        <v>162</v>
      </c>
      <c r="D16" s="8" t="s">
        <v>466</v>
      </c>
      <c r="E16" s="19">
        <v>16.99873387333852</v>
      </c>
      <c r="F16" s="8">
        <v>104</v>
      </c>
      <c r="G16" s="18">
        <v>1767.868322827206</v>
      </c>
      <c r="H16" s="8">
        <v>104</v>
      </c>
      <c r="I16" s="18">
        <v>1767.868322827206</v>
      </c>
      <c r="J16" s="24">
        <v>104</v>
      </c>
      <c r="K16" s="18">
        <v>1767.868322827206</v>
      </c>
      <c r="L16" s="19">
        <f>E16*1.062171</f>
        <v>18.05556215697785</v>
      </c>
      <c r="M16" s="8">
        <v>104</v>
      </c>
      <c r="N16" s="19">
        <f>M16*L16</f>
        <v>1877.7784643256964</v>
      </c>
      <c r="O16" s="219">
        <f>104/35.31</f>
        <v>2.945341263098272</v>
      </c>
      <c r="P16" s="19">
        <f>O16*L16</f>
        <v>53.1797922493825</v>
      </c>
      <c r="Q16" s="219">
        <f>104/35.31</f>
        <v>2.945341263098272</v>
      </c>
      <c r="R16" s="19">
        <f>Q16*L16</f>
        <v>53.1797922493825</v>
      </c>
      <c r="S16" s="19">
        <f>L16*1.059</f>
        <v>19.12084032423954</v>
      </c>
      <c r="T16" s="219">
        <v>104</v>
      </c>
      <c r="U16" s="19">
        <f>S16*T16</f>
        <v>1988.5673937209124</v>
      </c>
      <c r="V16" s="219">
        <v>104</v>
      </c>
      <c r="W16" s="19">
        <f>V16*S16</f>
        <v>1988.5673937209124</v>
      </c>
      <c r="X16" s="219">
        <v>104</v>
      </c>
      <c r="Y16" s="19">
        <f>X16*S16</f>
        <v>1988.5673937209124</v>
      </c>
      <c r="Z16" s="19">
        <f t="shared" si="4"/>
        <v>24.432609766313288</v>
      </c>
      <c r="AA16" s="219">
        <v>104</v>
      </c>
      <c r="AB16" s="19">
        <f>Z16*AA16</f>
        <v>2540.991415696582</v>
      </c>
      <c r="AC16" s="219">
        <v>104</v>
      </c>
      <c r="AD16" s="19">
        <f>AC16*Z16</f>
        <v>2540.991415696582</v>
      </c>
      <c r="AE16" s="219">
        <v>104</v>
      </c>
      <c r="AF16" s="19">
        <f>AE16*Z16</f>
        <v>2540.991415696582</v>
      </c>
      <c r="AG16" s="19">
        <f t="shared" si="8"/>
        <v>25.712878518068106</v>
      </c>
      <c r="AH16" s="292">
        <v>104</v>
      </c>
      <c r="AI16" s="18">
        <f t="shared" si="9"/>
        <v>2674.139365879083</v>
      </c>
      <c r="AJ16" s="292">
        <v>104</v>
      </c>
      <c r="AK16" s="18">
        <f t="shared" si="10"/>
        <v>2674.139365879083</v>
      </c>
      <c r="AL16" s="292">
        <v>104</v>
      </c>
      <c r="AM16" s="18">
        <f t="shared" si="11"/>
        <v>2674.139365879083</v>
      </c>
    </row>
    <row r="17" spans="2:39" ht="18" customHeight="1">
      <c r="B17" s="9">
        <v>8</v>
      </c>
      <c r="C17" s="10" t="s">
        <v>261</v>
      </c>
      <c r="D17" s="8" t="s">
        <v>41</v>
      </c>
      <c r="E17" s="19">
        <v>220.98354035340077</v>
      </c>
      <c r="F17" s="8">
        <v>4</v>
      </c>
      <c r="G17" s="18">
        <v>883.9341614136031</v>
      </c>
      <c r="H17" s="8">
        <v>4</v>
      </c>
      <c r="I17" s="18">
        <v>883.9341614136031</v>
      </c>
      <c r="J17" s="8">
        <v>4</v>
      </c>
      <c r="K17" s="18">
        <v>883.9341614136031</v>
      </c>
      <c r="L17" s="19">
        <v>234.72230804071205</v>
      </c>
      <c r="M17" s="8">
        <v>4</v>
      </c>
      <c r="N17" s="18">
        <v>938.8892321628482</v>
      </c>
      <c r="O17" s="8">
        <v>4</v>
      </c>
      <c r="P17" s="18">
        <v>938.8892321628482</v>
      </c>
      <c r="Q17" s="8">
        <v>4</v>
      </c>
      <c r="R17" s="18">
        <v>938.8892321628482</v>
      </c>
      <c r="S17" s="19">
        <f t="shared" si="0"/>
        <v>248.57092421511405</v>
      </c>
      <c r="T17" s="8">
        <v>4</v>
      </c>
      <c r="U17" s="18">
        <f t="shared" si="1"/>
        <v>994.2836968604562</v>
      </c>
      <c r="V17" s="8">
        <v>4</v>
      </c>
      <c r="W17" s="18">
        <f t="shared" si="2"/>
        <v>994.2836968604562</v>
      </c>
      <c r="X17" s="8">
        <v>4</v>
      </c>
      <c r="Y17" s="18">
        <f t="shared" si="3"/>
        <v>994.2836968604562</v>
      </c>
      <c r="Z17" s="19">
        <f t="shared" si="4"/>
        <v>317.62392696207274</v>
      </c>
      <c r="AA17" s="8">
        <v>4</v>
      </c>
      <c r="AB17" s="18">
        <f aca="true" t="shared" si="12" ref="AB17:AB23">Z17*AA17</f>
        <v>1270.495707848291</v>
      </c>
      <c r="AC17" s="8">
        <v>4</v>
      </c>
      <c r="AD17" s="18">
        <f aca="true" t="shared" si="13" ref="AD17:AD23">AC17*Z17</f>
        <v>1270.495707848291</v>
      </c>
      <c r="AE17" s="8">
        <v>4</v>
      </c>
      <c r="AF17" s="18">
        <f aca="true" t="shared" si="14" ref="AF17:AF22">AE17*Z17</f>
        <v>1270.495707848291</v>
      </c>
      <c r="AG17" s="19">
        <f t="shared" si="8"/>
        <v>334.2674207348854</v>
      </c>
      <c r="AH17" s="8">
        <v>4</v>
      </c>
      <c r="AI17" s="18">
        <f t="shared" si="9"/>
        <v>1337.0696829395415</v>
      </c>
      <c r="AJ17" s="8">
        <v>4</v>
      </c>
      <c r="AK17" s="18">
        <f t="shared" si="10"/>
        <v>1337.0696829395415</v>
      </c>
      <c r="AL17" s="8">
        <v>4</v>
      </c>
      <c r="AM17" s="18">
        <f t="shared" si="11"/>
        <v>1337.0696829395415</v>
      </c>
    </row>
    <row r="18" spans="2:39" ht="17.25" customHeight="1">
      <c r="B18" s="9">
        <v>9</v>
      </c>
      <c r="C18" s="10" t="s">
        <v>163</v>
      </c>
      <c r="D18" s="8" t="s">
        <v>27</v>
      </c>
      <c r="E18" s="19">
        <v>297.477842783424</v>
      </c>
      <c r="F18" s="8">
        <v>1</v>
      </c>
      <c r="G18" s="18">
        <v>297.477842783424</v>
      </c>
      <c r="H18" s="8">
        <v>1</v>
      </c>
      <c r="I18" s="18">
        <v>297.477842783424</v>
      </c>
      <c r="J18" s="24">
        <v>1</v>
      </c>
      <c r="K18" s="18">
        <v>297.477842783424</v>
      </c>
      <c r="L18" s="19">
        <v>315.97233774711225</v>
      </c>
      <c r="M18" s="8">
        <v>1</v>
      </c>
      <c r="N18" s="18">
        <v>315.97233774711225</v>
      </c>
      <c r="O18" s="8">
        <v>1</v>
      </c>
      <c r="P18" s="18">
        <v>315.97233774711225</v>
      </c>
      <c r="Q18" s="24">
        <v>1</v>
      </c>
      <c r="R18" s="18">
        <v>315.97233774711225</v>
      </c>
      <c r="S18" s="19">
        <f>L18*1.059</f>
        <v>334.61470567419184</v>
      </c>
      <c r="T18" s="8">
        <v>1</v>
      </c>
      <c r="U18" s="18">
        <f t="shared" si="1"/>
        <v>334.61470567419184</v>
      </c>
      <c r="V18" s="8">
        <v>1</v>
      </c>
      <c r="W18" s="18">
        <f t="shared" si="2"/>
        <v>334.61470567419184</v>
      </c>
      <c r="X18" s="24">
        <v>1</v>
      </c>
      <c r="Y18" s="18">
        <f t="shared" si="3"/>
        <v>334.61470567419184</v>
      </c>
      <c r="Z18" s="19">
        <f t="shared" si="4"/>
        <v>427.57067091048236</v>
      </c>
      <c r="AA18" s="8">
        <v>1</v>
      </c>
      <c r="AB18" s="18">
        <f t="shared" si="12"/>
        <v>427.57067091048236</v>
      </c>
      <c r="AC18" s="8">
        <v>1</v>
      </c>
      <c r="AD18" s="18">
        <f t="shared" si="13"/>
        <v>427.57067091048236</v>
      </c>
      <c r="AE18" s="24">
        <v>1</v>
      </c>
      <c r="AF18" s="18">
        <f t="shared" si="14"/>
        <v>427.57067091048236</v>
      </c>
      <c r="AG18" s="19">
        <f t="shared" si="8"/>
        <v>449.97537406619165</v>
      </c>
      <c r="AH18" s="8">
        <v>1</v>
      </c>
      <c r="AI18" s="18">
        <f t="shared" si="9"/>
        <v>449.97537406619165</v>
      </c>
      <c r="AJ18" s="8">
        <v>1</v>
      </c>
      <c r="AK18" s="18">
        <f t="shared" si="10"/>
        <v>449.97537406619165</v>
      </c>
      <c r="AL18" s="24">
        <v>1</v>
      </c>
      <c r="AM18" s="18">
        <f t="shared" si="11"/>
        <v>449.97537406619165</v>
      </c>
    </row>
    <row r="19" spans="2:39" ht="12.75">
      <c r="B19" s="9">
        <v>10</v>
      </c>
      <c r="C19" s="10" t="s">
        <v>164</v>
      </c>
      <c r="D19" s="8" t="s">
        <v>41</v>
      </c>
      <c r="E19" s="19">
        <v>59.495568556684816</v>
      </c>
      <c r="F19" s="8">
        <v>2</v>
      </c>
      <c r="G19" s="18">
        <v>118.99113711336963</v>
      </c>
      <c r="H19" s="8">
        <v>2</v>
      </c>
      <c r="I19" s="18">
        <v>118.99113711336963</v>
      </c>
      <c r="J19" s="8">
        <v>2</v>
      </c>
      <c r="K19" s="18">
        <v>118.99113711336963</v>
      </c>
      <c r="L19" s="19">
        <v>63.19446754942247</v>
      </c>
      <c r="M19" s="8">
        <v>2</v>
      </c>
      <c r="N19" s="18">
        <v>126.38893509884494</v>
      </c>
      <c r="O19" s="8">
        <v>2</v>
      </c>
      <c r="P19" s="18">
        <v>126.38893509884494</v>
      </c>
      <c r="Q19" s="8">
        <v>2</v>
      </c>
      <c r="R19" s="18">
        <v>126.38893509884494</v>
      </c>
      <c r="S19" s="19">
        <f t="shared" si="0"/>
        <v>66.9229411348384</v>
      </c>
      <c r="T19" s="8">
        <v>2</v>
      </c>
      <c r="U19" s="18">
        <f t="shared" si="1"/>
        <v>133.8458822696768</v>
      </c>
      <c r="V19" s="8">
        <v>2</v>
      </c>
      <c r="W19" s="18">
        <f t="shared" si="2"/>
        <v>133.8458822696768</v>
      </c>
      <c r="X19" s="8">
        <v>2</v>
      </c>
      <c r="Y19" s="18">
        <f t="shared" si="3"/>
        <v>133.8458822696768</v>
      </c>
      <c r="Z19" s="19">
        <f t="shared" si="4"/>
        <v>85.51413418209651</v>
      </c>
      <c r="AA19" s="8">
        <v>2</v>
      </c>
      <c r="AB19" s="18">
        <f t="shared" si="12"/>
        <v>171.02826836419302</v>
      </c>
      <c r="AC19" s="8">
        <v>2</v>
      </c>
      <c r="AD19" s="18">
        <f t="shared" si="13"/>
        <v>171.02826836419302</v>
      </c>
      <c r="AE19" s="8">
        <v>2</v>
      </c>
      <c r="AF19" s="18">
        <f t="shared" si="14"/>
        <v>171.02826836419302</v>
      </c>
      <c r="AG19" s="19">
        <f t="shared" si="8"/>
        <v>89.99507481323838</v>
      </c>
      <c r="AH19" s="8">
        <v>2</v>
      </c>
      <c r="AI19" s="18">
        <f t="shared" si="9"/>
        <v>179.99014962647675</v>
      </c>
      <c r="AJ19" s="8">
        <v>2</v>
      </c>
      <c r="AK19" s="18">
        <f t="shared" si="10"/>
        <v>179.99014962647675</v>
      </c>
      <c r="AL19" s="8">
        <v>2</v>
      </c>
      <c r="AM19" s="18">
        <f t="shared" si="11"/>
        <v>179.99014962647675</v>
      </c>
    </row>
    <row r="20" spans="2:39" ht="15.75" customHeight="1">
      <c r="B20" s="9">
        <v>11</v>
      </c>
      <c r="C20" s="10" t="s">
        <v>165</v>
      </c>
      <c r="D20" s="8" t="s">
        <v>41</v>
      </c>
      <c r="E20" s="19">
        <v>42.49683468334629</v>
      </c>
      <c r="F20" s="8">
        <v>2</v>
      </c>
      <c r="G20" s="18">
        <v>84.99366936669259</v>
      </c>
      <c r="H20" s="8">
        <v>2</v>
      </c>
      <c r="I20" s="18">
        <v>84.99366936669259</v>
      </c>
      <c r="J20" s="8">
        <v>2</v>
      </c>
      <c r="K20" s="18">
        <v>84.99366936669259</v>
      </c>
      <c r="L20" s="19">
        <v>45.13890539244461</v>
      </c>
      <c r="M20" s="8">
        <v>2</v>
      </c>
      <c r="N20" s="18">
        <v>90.27781078488923</v>
      </c>
      <c r="O20" s="8">
        <v>2</v>
      </c>
      <c r="P20" s="18">
        <v>90.27781078488923</v>
      </c>
      <c r="Q20" s="8">
        <v>2</v>
      </c>
      <c r="R20" s="18">
        <v>90.27781078488923</v>
      </c>
      <c r="S20" s="19">
        <f t="shared" si="0"/>
        <v>47.802100810598844</v>
      </c>
      <c r="T20" s="8">
        <v>2</v>
      </c>
      <c r="U20" s="18">
        <f t="shared" si="1"/>
        <v>95.60420162119769</v>
      </c>
      <c r="V20" s="8">
        <v>2</v>
      </c>
      <c r="W20" s="18">
        <f t="shared" si="2"/>
        <v>95.60420162119769</v>
      </c>
      <c r="X20" s="8">
        <v>2</v>
      </c>
      <c r="Y20" s="18">
        <f t="shared" si="3"/>
        <v>95.60420162119769</v>
      </c>
      <c r="Z20" s="19">
        <f t="shared" si="4"/>
        <v>61.08152441578321</v>
      </c>
      <c r="AA20" s="8">
        <v>2</v>
      </c>
      <c r="AB20" s="18">
        <f t="shared" si="12"/>
        <v>122.16304883156641</v>
      </c>
      <c r="AC20" s="8">
        <v>2</v>
      </c>
      <c r="AD20" s="18">
        <f t="shared" si="13"/>
        <v>122.16304883156641</v>
      </c>
      <c r="AE20" s="8">
        <v>2</v>
      </c>
      <c r="AF20" s="18">
        <f t="shared" si="14"/>
        <v>122.16304883156641</v>
      </c>
      <c r="AG20" s="19">
        <f t="shared" si="8"/>
        <v>64.28219629517025</v>
      </c>
      <c r="AH20" s="8">
        <v>2</v>
      </c>
      <c r="AI20" s="18">
        <f t="shared" si="9"/>
        <v>128.5643925903405</v>
      </c>
      <c r="AJ20" s="8">
        <v>2</v>
      </c>
      <c r="AK20" s="18">
        <f t="shared" si="10"/>
        <v>128.5643925903405</v>
      </c>
      <c r="AL20" s="8">
        <v>2</v>
      </c>
      <c r="AM20" s="18">
        <f t="shared" si="11"/>
        <v>128.5643925903405</v>
      </c>
    </row>
    <row r="21" spans="2:39" ht="17.25" customHeight="1">
      <c r="B21" s="9">
        <v>12</v>
      </c>
      <c r="C21" s="10" t="s">
        <v>166</v>
      </c>
      <c r="D21" s="8"/>
      <c r="E21" s="19">
        <v>0</v>
      </c>
      <c r="F21" s="8"/>
      <c r="G21" s="18">
        <v>0</v>
      </c>
      <c r="H21" s="8"/>
      <c r="I21" s="18">
        <v>0</v>
      </c>
      <c r="J21" s="8"/>
      <c r="K21" s="18">
        <v>0</v>
      </c>
      <c r="L21" s="19">
        <v>0</v>
      </c>
      <c r="M21" s="8"/>
      <c r="N21" s="18">
        <v>0</v>
      </c>
      <c r="O21" s="8"/>
      <c r="P21" s="18">
        <v>0</v>
      </c>
      <c r="Q21" s="8"/>
      <c r="R21" s="18">
        <v>0</v>
      </c>
      <c r="S21" s="19">
        <f t="shared" si="0"/>
        <v>0</v>
      </c>
      <c r="T21" s="8"/>
      <c r="U21" s="18">
        <f t="shared" si="1"/>
        <v>0</v>
      </c>
      <c r="V21" s="8"/>
      <c r="W21" s="18">
        <f t="shared" si="2"/>
        <v>0</v>
      </c>
      <c r="X21" s="8"/>
      <c r="Y21" s="18">
        <f t="shared" si="3"/>
        <v>0</v>
      </c>
      <c r="Z21" s="19">
        <f t="shared" si="4"/>
        <v>0</v>
      </c>
      <c r="AA21" s="8"/>
      <c r="AB21" s="18">
        <f t="shared" si="12"/>
        <v>0</v>
      </c>
      <c r="AC21" s="8"/>
      <c r="AD21" s="18">
        <f t="shared" si="13"/>
        <v>0</v>
      </c>
      <c r="AE21" s="8"/>
      <c r="AF21" s="18">
        <f t="shared" si="14"/>
        <v>0</v>
      </c>
      <c r="AG21" s="19">
        <f t="shared" si="8"/>
        <v>0</v>
      </c>
      <c r="AH21" s="8"/>
      <c r="AI21" s="18">
        <f t="shared" si="9"/>
        <v>0</v>
      </c>
      <c r="AJ21" s="8"/>
      <c r="AK21" s="18">
        <f t="shared" si="10"/>
        <v>0</v>
      </c>
      <c r="AL21" s="8"/>
      <c r="AM21" s="18">
        <f t="shared" si="11"/>
        <v>0</v>
      </c>
    </row>
    <row r="22" spans="2:39" ht="15" customHeight="1">
      <c r="B22" s="9"/>
      <c r="C22" s="10" t="s">
        <v>262</v>
      </c>
      <c r="D22" s="8" t="s">
        <v>41</v>
      </c>
      <c r="E22" s="19">
        <v>1121.9164356403423</v>
      </c>
      <c r="F22" s="8">
        <v>1</v>
      </c>
      <c r="G22" s="18">
        <v>1121.9164356403423</v>
      </c>
      <c r="H22" s="8">
        <v>1</v>
      </c>
      <c r="I22" s="18">
        <v>1121.9164356403423</v>
      </c>
      <c r="J22" s="8">
        <v>0</v>
      </c>
      <c r="K22" s="18">
        <v>0</v>
      </c>
      <c r="L22" s="19">
        <v>1191.6671023605381</v>
      </c>
      <c r="M22" s="8">
        <v>1</v>
      </c>
      <c r="N22" s="18">
        <v>1191.6671023605381</v>
      </c>
      <c r="O22" s="8">
        <v>1</v>
      </c>
      <c r="P22" s="18">
        <v>1191.6671023605381</v>
      </c>
      <c r="Q22" s="8">
        <v>0</v>
      </c>
      <c r="R22" s="18">
        <v>0</v>
      </c>
      <c r="S22" s="19">
        <f t="shared" si="0"/>
        <v>1261.9754613998098</v>
      </c>
      <c r="T22" s="8">
        <v>1</v>
      </c>
      <c r="U22" s="18">
        <f t="shared" si="1"/>
        <v>1261.9754613998098</v>
      </c>
      <c r="V22" s="8">
        <v>1</v>
      </c>
      <c r="W22" s="18">
        <f t="shared" si="2"/>
        <v>1261.9754613998098</v>
      </c>
      <c r="X22" s="8">
        <v>0</v>
      </c>
      <c r="Y22" s="18">
        <f t="shared" si="3"/>
        <v>0</v>
      </c>
      <c r="Z22" s="19">
        <f t="shared" si="4"/>
        <v>1612.552244576677</v>
      </c>
      <c r="AA22" s="8">
        <v>1</v>
      </c>
      <c r="AB22" s="18">
        <f t="shared" si="12"/>
        <v>1612.552244576677</v>
      </c>
      <c r="AC22" s="8">
        <v>1</v>
      </c>
      <c r="AD22" s="18">
        <f t="shared" si="13"/>
        <v>1612.552244576677</v>
      </c>
      <c r="AE22" s="8">
        <v>0</v>
      </c>
      <c r="AF22" s="18">
        <f t="shared" si="14"/>
        <v>0</v>
      </c>
      <c r="AG22" s="19">
        <f t="shared" si="8"/>
        <v>1697.0499821924948</v>
      </c>
      <c r="AH22" s="8">
        <v>1</v>
      </c>
      <c r="AI22" s="18">
        <f t="shared" si="9"/>
        <v>1697.0499821924948</v>
      </c>
      <c r="AJ22" s="8">
        <v>1</v>
      </c>
      <c r="AK22" s="18">
        <f t="shared" si="10"/>
        <v>1697.0499821924948</v>
      </c>
      <c r="AL22" s="8">
        <v>0</v>
      </c>
      <c r="AM22" s="18">
        <f t="shared" si="11"/>
        <v>0</v>
      </c>
    </row>
    <row r="23" spans="2:39" ht="15" customHeight="1">
      <c r="B23" s="9"/>
      <c r="C23" s="32" t="s">
        <v>263</v>
      </c>
      <c r="D23" s="8" t="s">
        <v>41</v>
      </c>
      <c r="E23" s="19">
        <v>2090.8442664206377</v>
      </c>
      <c r="F23" s="8"/>
      <c r="G23" s="18">
        <v>0</v>
      </c>
      <c r="H23" s="8"/>
      <c r="I23" s="18">
        <v>0</v>
      </c>
      <c r="J23" s="8">
        <v>1</v>
      </c>
      <c r="K23" s="18">
        <v>2090.8442664206377</v>
      </c>
      <c r="L23" s="19">
        <v>2220.8341453082753</v>
      </c>
      <c r="M23" s="8"/>
      <c r="N23" s="18">
        <v>0</v>
      </c>
      <c r="O23" s="8"/>
      <c r="P23" s="18">
        <v>0</v>
      </c>
      <c r="Q23" s="8">
        <v>1</v>
      </c>
      <c r="R23" s="18">
        <v>2220.8341453082753</v>
      </c>
      <c r="S23" s="19">
        <f t="shared" si="0"/>
        <v>2351.8633598814636</v>
      </c>
      <c r="T23" s="8"/>
      <c r="U23" s="18">
        <f t="shared" si="1"/>
        <v>0</v>
      </c>
      <c r="V23" s="8"/>
      <c r="W23" s="18">
        <f t="shared" si="2"/>
        <v>0</v>
      </c>
      <c r="X23" s="8">
        <v>1</v>
      </c>
      <c r="Y23" s="18">
        <f t="shared" si="3"/>
        <v>2351.8633598814636</v>
      </c>
      <c r="Z23" s="19">
        <f t="shared" si="4"/>
        <v>3005.2110012565345</v>
      </c>
      <c r="AA23" s="8"/>
      <c r="AB23" s="18">
        <f t="shared" si="12"/>
        <v>0</v>
      </c>
      <c r="AC23" s="8"/>
      <c r="AD23" s="18">
        <f t="shared" si="13"/>
        <v>0</v>
      </c>
      <c r="AE23" s="8">
        <v>1</v>
      </c>
      <c r="AF23" s="18">
        <f>AE23*Z23</f>
        <v>3005.2110012565345</v>
      </c>
      <c r="AG23" s="19">
        <f t="shared" si="8"/>
        <v>3162.684057722377</v>
      </c>
      <c r="AH23" s="8"/>
      <c r="AI23" s="18">
        <f t="shared" si="9"/>
        <v>0</v>
      </c>
      <c r="AJ23" s="8"/>
      <c r="AK23" s="18">
        <f t="shared" si="10"/>
        <v>0</v>
      </c>
      <c r="AL23" s="8">
        <v>1</v>
      </c>
      <c r="AM23" s="18">
        <f t="shared" si="11"/>
        <v>3162.684057722377</v>
      </c>
    </row>
    <row r="24" spans="2:39" ht="15" customHeight="1">
      <c r="B24" s="9">
        <v>13</v>
      </c>
      <c r="C24" s="10" t="s">
        <v>167</v>
      </c>
      <c r="D24" s="8" t="s">
        <v>41</v>
      </c>
      <c r="E24" s="19" t="s">
        <v>75</v>
      </c>
      <c r="F24" s="8">
        <v>1</v>
      </c>
      <c r="G24" s="18">
        <v>1376.1265760042406</v>
      </c>
      <c r="H24" s="8">
        <v>1</v>
      </c>
      <c r="I24" s="18">
        <v>2511.17242901075</v>
      </c>
      <c r="J24" s="8">
        <v>1</v>
      </c>
      <c r="K24" s="18">
        <v>2511.1765949250084</v>
      </c>
      <c r="L24" s="19" t="s">
        <v>75</v>
      </c>
      <c r="M24" s="8">
        <v>1</v>
      </c>
      <c r="N24" s="18">
        <v>1461.6817413610001</v>
      </c>
      <c r="O24" s="8">
        <v>1</v>
      </c>
      <c r="P24" s="18">
        <v>2667.294530094777</v>
      </c>
      <c r="Q24" s="8">
        <v>1</v>
      </c>
      <c r="R24" s="18">
        <v>2667.298955008091</v>
      </c>
      <c r="S24" s="19" t="s">
        <v>75</v>
      </c>
      <c r="T24" s="8">
        <v>1</v>
      </c>
      <c r="U24" s="18">
        <f>N24*1.059</f>
        <v>1547.920964101299</v>
      </c>
      <c r="V24" s="8">
        <v>1</v>
      </c>
      <c r="W24" s="18">
        <f>P24*1.059</f>
        <v>2824.664907370369</v>
      </c>
      <c r="X24" s="8">
        <v>1</v>
      </c>
      <c r="Y24" s="18">
        <f>R24*1.059</f>
        <v>2824.6695933535684</v>
      </c>
      <c r="Z24" s="19" t="s">
        <v>75</v>
      </c>
      <c r="AA24" s="8">
        <v>1</v>
      </c>
      <c r="AB24" s="18">
        <f>U24*1.2778</f>
        <v>1977.93340792864</v>
      </c>
      <c r="AC24" s="8">
        <v>1</v>
      </c>
      <c r="AD24" s="18">
        <f>W24*1.2778</f>
        <v>3609.3568186378575</v>
      </c>
      <c r="AE24" s="8">
        <v>1</v>
      </c>
      <c r="AF24" s="18">
        <f>Y24*1.2778</f>
        <v>3609.3628063871897</v>
      </c>
      <c r="AG24" s="18" t="s">
        <v>75</v>
      </c>
      <c r="AH24" s="8">
        <v>1</v>
      </c>
      <c r="AI24" s="18">
        <f>AB24*5.24/100+AB24</f>
        <v>2081.577118504101</v>
      </c>
      <c r="AJ24" s="8">
        <v>1</v>
      </c>
      <c r="AK24" s="18">
        <f>AD24*5.24/100+AD24</f>
        <v>3798.487115934481</v>
      </c>
      <c r="AL24" s="8">
        <v>1</v>
      </c>
      <c r="AM24" s="18">
        <f>AF24*5.24/100+AF24</f>
        <v>3798.4934174418786</v>
      </c>
    </row>
    <row r="25" spans="2:39" ht="15" customHeight="1">
      <c r="B25" s="9">
        <v>14</v>
      </c>
      <c r="C25" s="10" t="s">
        <v>168</v>
      </c>
      <c r="D25" s="8" t="s">
        <v>75</v>
      </c>
      <c r="E25" s="19" t="s">
        <v>75</v>
      </c>
      <c r="F25" s="8">
        <v>1</v>
      </c>
      <c r="G25" s="18">
        <v>1205.3679908053748</v>
      </c>
      <c r="H25" s="8">
        <v>1</v>
      </c>
      <c r="I25" s="18">
        <v>1205.3679908053748</v>
      </c>
      <c r="J25" s="8">
        <v>1</v>
      </c>
      <c r="K25" s="18">
        <v>1205.364765564004</v>
      </c>
      <c r="L25" s="19" t="s">
        <v>75</v>
      </c>
      <c r="M25" s="8">
        <v>1</v>
      </c>
      <c r="N25" s="18">
        <v>1280.3069241617357</v>
      </c>
      <c r="O25" s="8">
        <v>1</v>
      </c>
      <c r="P25" s="18">
        <v>1280.3069241617357</v>
      </c>
      <c r="Q25" s="8">
        <v>1</v>
      </c>
      <c r="R25" s="18">
        <v>1280.3034984038839</v>
      </c>
      <c r="S25" s="19" t="s">
        <v>75</v>
      </c>
      <c r="T25" s="8">
        <v>1</v>
      </c>
      <c r="U25" s="18">
        <f>N25*1.059</f>
        <v>1355.845032687278</v>
      </c>
      <c r="V25" s="8">
        <v>1</v>
      </c>
      <c r="W25" s="18">
        <f>P25*1.059</f>
        <v>1355.845032687278</v>
      </c>
      <c r="X25" s="8">
        <v>1</v>
      </c>
      <c r="Y25" s="18">
        <f>R25*1.059</f>
        <v>1355.841404809713</v>
      </c>
      <c r="Z25" s="19" t="s">
        <v>75</v>
      </c>
      <c r="AA25" s="8">
        <v>1</v>
      </c>
      <c r="AB25" s="18">
        <f>U25*1.2778</f>
        <v>1732.498782767804</v>
      </c>
      <c r="AC25" s="8">
        <v>1</v>
      </c>
      <c r="AD25" s="18">
        <f>W25*1.2778</f>
        <v>1732.498782767804</v>
      </c>
      <c r="AE25" s="8">
        <v>1</v>
      </c>
      <c r="AF25" s="18">
        <f>Y25*1.2778</f>
        <v>1732.4941470658512</v>
      </c>
      <c r="AG25" s="18" t="s">
        <v>75</v>
      </c>
      <c r="AH25" s="8">
        <v>1</v>
      </c>
      <c r="AI25" s="18">
        <f>AB25*5.24/100+AB25</f>
        <v>1823.281718984837</v>
      </c>
      <c r="AJ25" s="8">
        <v>1</v>
      </c>
      <c r="AK25" s="18">
        <f>AD25*5.24/100+AD25</f>
        <v>1823.281718984837</v>
      </c>
      <c r="AL25" s="8">
        <v>1</v>
      </c>
      <c r="AM25" s="18">
        <f>AF25*5.24/100+AF25</f>
        <v>1823.2768403721018</v>
      </c>
    </row>
    <row r="26" spans="2:39" ht="15" customHeight="1">
      <c r="B26" s="9">
        <v>15</v>
      </c>
      <c r="C26" s="10" t="s">
        <v>169</v>
      </c>
      <c r="D26" s="8" t="s">
        <v>27</v>
      </c>
      <c r="E26" s="19">
        <v>351.5647232895012</v>
      </c>
      <c r="F26" s="8">
        <v>1</v>
      </c>
      <c r="G26" s="18">
        <v>351.5647232895012</v>
      </c>
      <c r="H26" s="8">
        <v>1</v>
      </c>
      <c r="I26" s="18">
        <v>351.5647232895012</v>
      </c>
      <c r="J26" s="8">
        <v>1</v>
      </c>
      <c r="K26" s="18">
        <v>351.5647232895012</v>
      </c>
      <c r="L26" s="19">
        <v>373.42185370113276</v>
      </c>
      <c r="M26" s="8">
        <v>1</v>
      </c>
      <c r="N26" s="18">
        <v>373.42185370113276</v>
      </c>
      <c r="O26" s="8">
        <v>1</v>
      </c>
      <c r="P26" s="18">
        <v>373.42185370113276</v>
      </c>
      <c r="Q26" s="8">
        <v>1</v>
      </c>
      <c r="R26" s="18">
        <v>351.5647232895012</v>
      </c>
      <c r="S26" s="19">
        <f t="shared" si="0"/>
        <v>395.4537430694996</v>
      </c>
      <c r="T26" s="8">
        <v>1</v>
      </c>
      <c r="U26" s="18">
        <f>S26*T26</f>
        <v>395.4537430694996</v>
      </c>
      <c r="V26" s="8">
        <v>1</v>
      </c>
      <c r="W26" s="18">
        <f>V26*S26</f>
        <v>395.4537430694996</v>
      </c>
      <c r="X26" s="8">
        <v>1</v>
      </c>
      <c r="Y26" s="18">
        <f>R26*1.059</f>
        <v>372.30704196358175</v>
      </c>
      <c r="Z26" s="19">
        <f>S26*1.2778</f>
        <v>505.3107928942066</v>
      </c>
      <c r="AA26" s="8">
        <v>1</v>
      </c>
      <c r="AB26" s="18">
        <f>Z26*AA26</f>
        <v>505.3107928942066</v>
      </c>
      <c r="AC26" s="8">
        <v>1</v>
      </c>
      <c r="AD26" s="18">
        <f>AC26*Z26</f>
        <v>505.3107928942066</v>
      </c>
      <c r="AE26" s="8">
        <v>1</v>
      </c>
      <c r="AF26" s="18">
        <f>Y26*1.2778</f>
        <v>475.73393822106476</v>
      </c>
      <c r="AG26" s="19">
        <f t="shared" si="8"/>
        <v>531.789078441863</v>
      </c>
      <c r="AH26" s="8">
        <v>1</v>
      </c>
      <c r="AI26" s="18">
        <f t="shared" si="9"/>
        <v>531.789078441863</v>
      </c>
      <c r="AJ26" s="8">
        <v>1</v>
      </c>
      <c r="AK26" s="18">
        <f t="shared" si="10"/>
        <v>531.789078441863</v>
      </c>
      <c r="AL26" s="8">
        <v>1</v>
      </c>
      <c r="AM26" s="18">
        <f t="shared" si="11"/>
        <v>531.789078441863</v>
      </c>
    </row>
    <row r="27" spans="2:39" ht="15" customHeight="1">
      <c r="B27" s="9">
        <v>16</v>
      </c>
      <c r="C27" s="10" t="s">
        <v>170</v>
      </c>
      <c r="D27" s="8" t="s">
        <v>27</v>
      </c>
      <c r="E27" s="19">
        <v>703.1294465790024</v>
      </c>
      <c r="F27" s="8">
        <v>0</v>
      </c>
      <c r="G27" s="18">
        <v>0</v>
      </c>
      <c r="H27" s="8">
        <v>1</v>
      </c>
      <c r="I27" s="18">
        <v>703.1294465790024</v>
      </c>
      <c r="J27" s="8">
        <v>1</v>
      </c>
      <c r="K27" s="18">
        <v>703.1294465790024</v>
      </c>
      <c r="L27" s="19">
        <v>746.8437074022655</v>
      </c>
      <c r="M27" s="8">
        <v>0</v>
      </c>
      <c r="N27" s="18">
        <v>0</v>
      </c>
      <c r="O27" s="8">
        <v>1</v>
      </c>
      <c r="P27" s="18">
        <v>746.8437074022655</v>
      </c>
      <c r="Q27" s="8">
        <v>1</v>
      </c>
      <c r="R27" s="18">
        <v>703.1294465790024</v>
      </c>
      <c r="S27" s="19">
        <f t="shared" si="0"/>
        <v>790.9074861389992</v>
      </c>
      <c r="T27" s="8">
        <v>0</v>
      </c>
      <c r="U27" s="18">
        <f>S27*T27</f>
        <v>0</v>
      </c>
      <c r="V27" s="8">
        <v>1</v>
      </c>
      <c r="W27" s="18">
        <f>V27*S27</f>
        <v>790.9074861389992</v>
      </c>
      <c r="X27" s="8">
        <v>1</v>
      </c>
      <c r="Y27" s="18">
        <f>R27*1.059</f>
        <v>744.6140839271635</v>
      </c>
      <c r="Z27" s="19">
        <f>S27*1.2778</f>
        <v>1010.6215857884132</v>
      </c>
      <c r="AA27" s="8">
        <v>0</v>
      </c>
      <c r="AB27" s="18">
        <f>Z27*AA27</f>
        <v>0</v>
      </c>
      <c r="AC27" s="8">
        <v>1</v>
      </c>
      <c r="AD27" s="18">
        <f>AC27*Z27</f>
        <v>1010.6215857884132</v>
      </c>
      <c r="AE27" s="8">
        <v>1</v>
      </c>
      <c r="AF27" s="18">
        <f>Y27*1.2778</f>
        <v>951.4678764421295</v>
      </c>
      <c r="AG27" s="19">
        <f t="shared" si="8"/>
        <v>1063.578156883726</v>
      </c>
      <c r="AH27" s="8">
        <v>0</v>
      </c>
      <c r="AI27" s="18">
        <f t="shared" si="9"/>
        <v>0</v>
      </c>
      <c r="AJ27" s="8">
        <v>1</v>
      </c>
      <c r="AK27" s="18">
        <f t="shared" si="10"/>
        <v>1063.578156883726</v>
      </c>
      <c r="AL27" s="8">
        <v>1</v>
      </c>
      <c r="AM27" s="18">
        <f t="shared" si="11"/>
        <v>1063.578156883726</v>
      </c>
    </row>
    <row r="28" spans="2:39" ht="15" customHeight="1">
      <c r="B28" s="2"/>
      <c r="C28" s="16" t="s">
        <v>95</v>
      </c>
      <c r="E28" s="3"/>
      <c r="F28" s="8"/>
      <c r="G28" s="20">
        <f>SUM(G8:G27)</f>
        <v>13047.305944735535</v>
      </c>
      <c r="H28" s="8"/>
      <c r="I28" s="20">
        <f>SUM(I8:I27)</f>
        <v>14885.481244321047</v>
      </c>
      <c r="J28" s="8"/>
      <c r="K28" s="20">
        <f>SUM(K8:K27)</f>
        <v>16558.157598130445</v>
      </c>
      <c r="L28" s="3"/>
      <c r="M28" s="8"/>
      <c r="N28" s="20">
        <v>13858.47000262569</v>
      </c>
      <c r="O28" s="8"/>
      <c r="P28" s="20">
        <v>15810.926498761733</v>
      </c>
      <c r="Q28" s="8"/>
      <c r="R28" s="20">
        <v>17522.02342292892</v>
      </c>
      <c r="S28" s="3"/>
      <c r="T28" s="8"/>
      <c r="U28" s="20">
        <f>SUM(U8:U27)</f>
        <v>14676.119732780606</v>
      </c>
      <c r="V28" s="8"/>
      <c r="W28" s="20">
        <f>SUM(W8:W27)</f>
        <v>16743.771162188674</v>
      </c>
      <c r="X28" s="8"/>
      <c r="Y28" s="20">
        <f>SUM(Y8:Y27)</f>
        <v>18555.822804881725</v>
      </c>
      <c r="Z28" s="3"/>
      <c r="AA28" s="8"/>
      <c r="AB28" s="20">
        <f>SUM(AB8:AB27)</f>
        <v>18753.145794547057</v>
      </c>
      <c r="AC28" s="8"/>
      <c r="AD28" s="20">
        <f>SUM(AD8:AD27)</f>
        <v>21395.190791044686</v>
      </c>
      <c r="AE28" s="8"/>
      <c r="AF28" s="20">
        <f>SUM(AF8:AF27)</f>
        <v>23710.630380077866</v>
      </c>
      <c r="AG28" s="3"/>
      <c r="AH28" s="8"/>
      <c r="AI28" s="20">
        <f>SUM(AI8:AI27)</f>
        <v>19735.810634181318</v>
      </c>
      <c r="AJ28" s="8"/>
      <c r="AK28" s="20">
        <f>SUM(AK8:AK27)</f>
        <v>22516.298788495427</v>
      </c>
      <c r="AL28" s="8"/>
      <c r="AM28" s="20">
        <f>SUM(AM8:AM27)</f>
        <v>25046.447457567992</v>
      </c>
    </row>
    <row r="29" spans="3:11" ht="12" customHeight="1">
      <c r="C29" s="190"/>
      <c r="D29" s="190"/>
      <c r="E29" s="185"/>
      <c r="F29" s="185"/>
      <c r="G29" s="185"/>
      <c r="H29" s="185"/>
      <c r="I29" s="185"/>
      <c r="J29" s="185"/>
      <c r="K29" s="185"/>
    </row>
    <row r="30" spans="2:39" ht="31.5" customHeight="1">
      <c r="B30" s="359" t="s">
        <v>200</v>
      </c>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row>
    <row r="32" spans="22:29" ht="12.75">
      <c r="V32" s="31"/>
      <c r="AC32" s="31"/>
    </row>
    <row r="34" ht="12.75">
      <c r="J34" s="31"/>
    </row>
  </sheetData>
  <sheetProtection/>
  <mergeCells count="39">
    <mergeCell ref="AH4:AM4"/>
    <mergeCell ref="S4:S6"/>
    <mergeCell ref="T4:U4"/>
    <mergeCell ref="V4:W4"/>
    <mergeCell ref="X4:Y4"/>
    <mergeCell ref="T5:U5"/>
    <mergeCell ref="V5:W5"/>
    <mergeCell ref="X5:Y5"/>
    <mergeCell ref="Z4:Z6"/>
    <mergeCell ref="AA5:AB5"/>
    <mergeCell ref="B7:B9"/>
    <mergeCell ref="D7:K7"/>
    <mergeCell ref="L4:L6"/>
    <mergeCell ref="F5:G5"/>
    <mergeCell ref="H5:I5"/>
    <mergeCell ref="J5:K5"/>
    <mergeCell ref="J4:K4"/>
    <mergeCell ref="B4:B6"/>
    <mergeCell ref="C4:C6"/>
    <mergeCell ref="D4:D6"/>
    <mergeCell ref="AC5:AD5"/>
    <mergeCell ref="AE5:AF5"/>
    <mergeCell ref="AA4:AF4"/>
    <mergeCell ref="M4:N4"/>
    <mergeCell ref="O4:P4"/>
    <mergeCell ref="Q4:R4"/>
    <mergeCell ref="O5:P5"/>
    <mergeCell ref="Q5:R5"/>
    <mergeCell ref="M5:N5"/>
    <mergeCell ref="C3:AL3"/>
    <mergeCell ref="B30:AM30"/>
    <mergeCell ref="B1:AM1"/>
    <mergeCell ref="AG4:AG6"/>
    <mergeCell ref="AH5:AI5"/>
    <mergeCell ref="AJ5:AK5"/>
    <mergeCell ref="AL5:AM5"/>
    <mergeCell ref="E4:E6"/>
    <mergeCell ref="F4:G4"/>
    <mergeCell ref="H4:I4"/>
  </mergeCells>
  <printOptions/>
  <pageMargins left="0.31496062992125984" right="0.31496062992125984" top="0.5118110236220472" bottom="0.4330708661417323" header="0.2362204724409449" footer="0.1574803149606299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00FF00"/>
  </sheetPr>
  <dimension ref="A1:L1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5" sqref="O5"/>
    </sheetView>
  </sheetViews>
  <sheetFormatPr defaultColWidth="9.140625" defaultRowHeight="12.75"/>
  <cols>
    <col min="1" max="1" width="5.7109375" style="0" customWidth="1"/>
    <col min="2" max="2" width="76.421875" style="0" customWidth="1"/>
    <col min="3" max="3" width="7.7109375" style="0" customWidth="1"/>
    <col min="4" max="4" width="6.7109375" style="0" customWidth="1"/>
    <col min="5" max="5" width="9.28125" style="0" hidden="1" customWidth="1"/>
    <col min="6" max="6" width="10.8515625" style="0" hidden="1" customWidth="1"/>
    <col min="7" max="7" width="11.8515625" style="0" hidden="1" customWidth="1"/>
    <col min="8" max="8" width="13.140625" style="0" hidden="1" customWidth="1"/>
    <col min="9" max="9" width="12.57421875" style="0" hidden="1" customWidth="1"/>
    <col min="10" max="10" width="15.140625" style="0" hidden="1" customWidth="1"/>
    <col min="11" max="11" width="15.8515625" style="0" customWidth="1"/>
    <col min="12" max="12" width="16.8515625" style="0" customWidth="1"/>
  </cols>
  <sheetData>
    <row r="1" spans="1:12" ht="20.25" customHeight="1">
      <c r="A1" s="356" t="s">
        <v>425</v>
      </c>
      <c r="B1" s="356"/>
      <c r="C1" s="356"/>
      <c r="D1" s="356"/>
      <c r="E1" s="356"/>
      <c r="F1" s="356"/>
      <c r="G1" s="356"/>
      <c r="H1" s="356"/>
      <c r="I1" s="356"/>
      <c r="J1" s="356"/>
      <c r="K1" s="356"/>
      <c r="L1" s="356"/>
    </row>
    <row r="2" spans="1:12" ht="17.25" customHeight="1">
      <c r="A2" s="148"/>
      <c r="B2" s="148"/>
      <c r="C2" s="148"/>
      <c r="D2" s="148"/>
      <c r="E2" s="460" t="s">
        <v>449</v>
      </c>
      <c r="F2" s="460"/>
      <c r="G2" s="189"/>
      <c r="H2" s="189"/>
      <c r="I2" s="189"/>
      <c r="J2" s="189"/>
      <c r="K2" s="189"/>
      <c r="L2" s="189"/>
    </row>
    <row r="3" spans="2:12" ht="39" customHeight="1">
      <c r="B3" s="447" t="s">
        <v>426</v>
      </c>
      <c r="C3" s="447"/>
      <c r="D3" s="447"/>
      <c r="E3" s="447"/>
      <c r="F3" s="447"/>
      <c r="G3" s="447"/>
      <c r="H3" s="447"/>
      <c r="I3" s="447"/>
      <c r="J3" s="447"/>
      <c r="K3" s="447"/>
      <c r="L3" s="294"/>
    </row>
    <row r="4" spans="1:12" ht="18.75" customHeight="1">
      <c r="A4" s="463" t="s">
        <v>79</v>
      </c>
      <c r="B4" s="463" t="s">
        <v>1</v>
      </c>
      <c r="C4" s="463" t="s">
        <v>2</v>
      </c>
      <c r="D4" s="463" t="s">
        <v>73</v>
      </c>
      <c r="E4" s="377" t="s">
        <v>382</v>
      </c>
      <c r="F4" s="377"/>
      <c r="G4" s="377" t="s">
        <v>449</v>
      </c>
      <c r="H4" s="377"/>
      <c r="I4" s="453" t="s">
        <v>469</v>
      </c>
      <c r="J4" s="455"/>
      <c r="K4" s="461" t="s">
        <v>470</v>
      </c>
      <c r="L4" s="462"/>
    </row>
    <row r="5" spans="1:12" ht="30.75" customHeight="1">
      <c r="A5" s="464"/>
      <c r="B5" s="464"/>
      <c r="C5" s="464"/>
      <c r="D5" s="464"/>
      <c r="E5" s="150" t="s">
        <v>77</v>
      </c>
      <c r="F5" s="150" t="s">
        <v>81</v>
      </c>
      <c r="G5" s="150" t="s">
        <v>77</v>
      </c>
      <c r="H5" s="150" t="s">
        <v>81</v>
      </c>
      <c r="I5" s="150" t="s">
        <v>77</v>
      </c>
      <c r="J5" s="150" t="s">
        <v>81</v>
      </c>
      <c r="K5" s="150" t="s">
        <v>77</v>
      </c>
      <c r="L5" s="150" t="s">
        <v>81</v>
      </c>
    </row>
    <row r="6" spans="1:12" ht="32.25" customHeight="1">
      <c r="A6" s="157">
        <v>1</v>
      </c>
      <c r="B6" s="158" t="s">
        <v>427</v>
      </c>
      <c r="C6" s="157" t="s">
        <v>21</v>
      </c>
      <c r="D6" s="157">
        <v>1</v>
      </c>
      <c r="E6" s="157">
        <v>2133.84</v>
      </c>
      <c r="F6" s="159">
        <f>D6*E6</f>
        <v>2133.84</v>
      </c>
      <c r="G6" s="159">
        <f>E6*1.059</f>
        <v>2259.73656</v>
      </c>
      <c r="H6" s="159">
        <f>G6*D6</f>
        <v>2259.73656</v>
      </c>
      <c r="I6" s="159">
        <f>G6*1.2778</f>
        <v>2887.4913763679997</v>
      </c>
      <c r="J6" s="159">
        <f>I6*D6</f>
        <v>2887.4913763679997</v>
      </c>
      <c r="K6" s="159">
        <f>I6*1.0524</f>
        <v>3038.795924489683</v>
      </c>
      <c r="L6" s="159">
        <f>K6*D6</f>
        <v>3038.795924489683</v>
      </c>
    </row>
    <row r="7" spans="1:12" ht="32.25" customHeight="1">
      <c r="A7" s="157">
        <v>2</v>
      </c>
      <c r="B7" s="158" t="s">
        <v>428</v>
      </c>
      <c r="C7" s="157" t="s">
        <v>21</v>
      </c>
      <c r="D7" s="157">
        <v>1</v>
      </c>
      <c r="E7" s="157">
        <v>2055.18</v>
      </c>
      <c r="F7" s="159">
        <f>D7*E7</f>
        <v>2055.18</v>
      </c>
      <c r="G7" s="159">
        <f>E7*1.059</f>
        <v>2176.4356199999997</v>
      </c>
      <c r="H7" s="159">
        <f>G7*D7</f>
        <v>2176.4356199999997</v>
      </c>
      <c r="I7" s="159">
        <f>G7*1.2778</f>
        <v>2781.0494352359997</v>
      </c>
      <c r="J7" s="159">
        <f>I7*D7</f>
        <v>2781.0494352359997</v>
      </c>
      <c r="K7" s="159">
        <f>I7*1.0524</f>
        <v>2926.776425642366</v>
      </c>
      <c r="L7" s="159">
        <f>K7*D7</f>
        <v>2926.776425642366</v>
      </c>
    </row>
    <row r="8" spans="1:12" ht="32.25" customHeight="1">
      <c r="A8" s="157">
        <v>3</v>
      </c>
      <c r="B8" s="158" t="s">
        <v>429</v>
      </c>
      <c r="C8" s="157" t="s">
        <v>33</v>
      </c>
      <c r="D8" s="157">
        <v>1</v>
      </c>
      <c r="E8" s="157">
        <v>640.12</v>
      </c>
      <c r="F8" s="159">
        <f>D8*E8</f>
        <v>640.12</v>
      </c>
      <c r="G8" s="159">
        <f>E8*1.059</f>
        <v>677.88708</v>
      </c>
      <c r="H8" s="159">
        <f>G8*D8</f>
        <v>677.88708</v>
      </c>
      <c r="I8" s="159">
        <f>G8*1.2778</f>
        <v>866.2041108239999</v>
      </c>
      <c r="J8" s="159">
        <f>I8*D8</f>
        <v>866.2041108239999</v>
      </c>
      <c r="K8" s="159">
        <f>I8*1.0524</f>
        <v>911.5932062311775</v>
      </c>
      <c r="L8" s="159">
        <f>K8*D8</f>
        <v>911.5932062311775</v>
      </c>
    </row>
    <row r="9" spans="1:12" ht="32.25" customHeight="1">
      <c r="A9" s="157">
        <v>4</v>
      </c>
      <c r="B9" s="158" t="s">
        <v>430</v>
      </c>
      <c r="C9" s="157" t="s">
        <v>27</v>
      </c>
      <c r="D9" s="157">
        <v>1</v>
      </c>
      <c r="E9" s="157">
        <v>746.84</v>
      </c>
      <c r="F9" s="159">
        <f>D9*E9</f>
        <v>746.84</v>
      </c>
      <c r="G9" s="159">
        <f>E9*1.059</f>
        <v>790.90356</v>
      </c>
      <c r="H9" s="159">
        <f>G9*D9</f>
        <v>790.90356</v>
      </c>
      <c r="I9" s="159">
        <f>G9*1.2778</f>
        <v>1010.616568968</v>
      </c>
      <c r="J9" s="159">
        <f>I9*D9</f>
        <v>1010.616568968</v>
      </c>
      <c r="K9" s="159">
        <f>I9*1.0524</f>
        <v>1063.5728771819233</v>
      </c>
      <c r="L9" s="159">
        <f>K9*D9</f>
        <v>1063.5728771819233</v>
      </c>
    </row>
    <row r="10" spans="1:12" ht="32.25" customHeight="1">
      <c r="A10" s="157">
        <v>5</v>
      </c>
      <c r="B10" s="160" t="s">
        <v>431</v>
      </c>
      <c r="C10" s="157" t="s">
        <v>432</v>
      </c>
      <c r="D10" s="157">
        <v>1</v>
      </c>
      <c r="E10" s="159">
        <v>528</v>
      </c>
      <c r="F10" s="159">
        <f>D10*E10</f>
        <v>528</v>
      </c>
      <c r="G10" s="159">
        <f>E10*1.059</f>
        <v>559.1519999999999</v>
      </c>
      <c r="H10" s="159">
        <f>G10*D10</f>
        <v>559.1519999999999</v>
      </c>
      <c r="I10" s="159">
        <f>G10*1.2778</f>
        <v>714.4844255999999</v>
      </c>
      <c r="J10" s="159">
        <f>I10*D10</f>
        <v>714.4844255999999</v>
      </c>
      <c r="K10" s="159">
        <f>I10*1.0524</f>
        <v>751.9234095014399</v>
      </c>
      <c r="L10" s="159">
        <f>K10*D10</f>
        <v>751.9234095014399</v>
      </c>
    </row>
    <row r="11" spans="1:12" ht="32.25" customHeight="1">
      <c r="A11" s="115">
        <v>6</v>
      </c>
      <c r="B11" s="161" t="s">
        <v>433</v>
      </c>
      <c r="C11" s="162"/>
      <c r="D11" s="162"/>
      <c r="E11" s="162"/>
      <c r="F11" s="142">
        <f>SUM(F6:F10)</f>
        <v>6103.9800000000005</v>
      </c>
      <c r="G11" s="162"/>
      <c r="H11" s="142">
        <f>SUM(H6:H10)</f>
        <v>6464.11482</v>
      </c>
      <c r="I11" s="162"/>
      <c r="J11" s="142">
        <f>SUM(J6:J10)</f>
        <v>8259.845916996</v>
      </c>
      <c r="K11" s="162"/>
      <c r="L11" s="142">
        <f>SUM(L6:L10)</f>
        <v>8692.66184304659</v>
      </c>
    </row>
    <row r="12" spans="1:12" ht="32.25" customHeight="1">
      <c r="A12" s="115">
        <v>7</v>
      </c>
      <c r="B12" s="161" t="s">
        <v>434</v>
      </c>
      <c r="C12" s="5"/>
      <c r="D12" s="5"/>
      <c r="E12" s="5"/>
      <c r="F12" s="142">
        <f>ROUND(F11,0)</f>
        <v>6104</v>
      </c>
      <c r="G12" s="5"/>
      <c r="H12" s="142">
        <f>ROUND(H11,0)</f>
        <v>6464</v>
      </c>
      <c r="I12" s="5"/>
      <c r="J12" s="142">
        <f>ROUND(J11,0)</f>
        <v>8260</v>
      </c>
      <c r="K12" s="5"/>
      <c r="L12" s="142">
        <v>8693</v>
      </c>
    </row>
    <row r="13" spans="1:6" ht="12.75">
      <c r="A13" s="6"/>
      <c r="B13" s="6"/>
      <c r="C13" s="6"/>
      <c r="D13" s="6"/>
      <c r="E13" s="6"/>
      <c r="F13" s="6"/>
    </row>
    <row r="14" spans="1:6" ht="12.75">
      <c r="A14" s="6"/>
      <c r="B14" s="6"/>
      <c r="C14" s="6"/>
      <c r="D14" s="6"/>
      <c r="E14" s="6"/>
      <c r="F14" s="6"/>
    </row>
    <row r="15" spans="1:6" ht="12.75">
      <c r="A15" s="30"/>
      <c r="B15" s="30"/>
      <c r="C15" s="30"/>
      <c r="D15" s="30"/>
      <c r="E15" s="30"/>
      <c r="F15" s="30"/>
    </row>
    <row r="16" spans="1:6" ht="12.75">
      <c r="A16" s="30"/>
      <c r="B16" s="30"/>
      <c r="C16" s="30"/>
      <c r="D16" s="30"/>
      <c r="E16" s="30"/>
      <c r="F16" s="30"/>
    </row>
    <row r="17" spans="1:6" ht="12.75">
      <c r="A17" s="30"/>
      <c r="B17" s="30"/>
      <c r="C17" s="30"/>
      <c r="D17" s="30"/>
      <c r="E17" s="30"/>
      <c r="F17" s="30"/>
    </row>
    <row r="18" spans="1:6" ht="12.75">
      <c r="A18" s="30"/>
      <c r="B18" s="30"/>
      <c r="C18" s="30"/>
      <c r="D18" s="30"/>
      <c r="E18" s="30"/>
      <c r="F18" s="30"/>
    </row>
    <row r="19" spans="3:5" ht="14.25">
      <c r="C19" s="163"/>
      <c r="D19" s="163"/>
      <c r="E19" s="163"/>
    </row>
  </sheetData>
  <sheetProtection/>
  <mergeCells count="11">
    <mergeCell ref="A1:L1"/>
    <mergeCell ref="D4:D5"/>
    <mergeCell ref="C4:C5"/>
    <mergeCell ref="B4:B5"/>
    <mergeCell ref="A4:A5"/>
    <mergeCell ref="E2:F2"/>
    <mergeCell ref="E4:F4"/>
    <mergeCell ref="G4:H4"/>
    <mergeCell ref="I4:J4"/>
    <mergeCell ref="K4:L4"/>
    <mergeCell ref="B3:K3"/>
  </mergeCells>
  <printOptions/>
  <pageMargins left="0.82" right="0.22" top="0.57" bottom="0.38" header="0.5" footer="0.2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rgb="FF00FF00"/>
  </sheetPr>
  <dimension ref="A1:X29"/>
  <sheetViews>
    <sheetView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Z9" sqref="Z9"/>
    </sheetView>
  </sheetViews>
  <sheetFormatPr defaultColWidth="9.140625" defaultRowHeight="12.75"/>
  <cols>
    <col min="1" max="1" width="9.00390625" style="0" customWidth="1"/>
    <col min="2" max="2" width="54.28125" style="0" customWidth="1"/>
    <col min="3" max="3" width="9.57421875" style="0" customWidth="1"/>
    <col min="4" max="4" width="9.140625" style="0" customWidth="1"/>
    <col min="5" max="5" width="0.13671875" style="0" customWidth="1"/>
    <col min="6" max="6" width="9.28125" style="0" hidden="1" customWidth="1"/>
    <col min="7" max="7" width="9.7109375" style="0" hidden="1" customWidth="1"/>
    <col min="8" max="8" width="8.7109375" style="0" hidden="1" customWidth="1"/>
    <col min="9" max="9" width="9.421875" style="0" hidden="1" customWidth="1"/>
    <col min="10" max="10" width="12.8515625" style="0" hidden="1" customWidth="1"/>
    <col min="11" max="11" width="13.00390625" style="0" hidden="1" customWidth="1"/>
    <col min="12" max="12" width="12.7109375" style="0" hidden="1" customWidth="1"/>
    <col min="13" max="13" width="9.421875" style="0" hidden="1" customWidth="1"/>
    <col min="14" max="14" width="12.8515625" style="0" hidden="1" customWidth="1"/>
    <col min="15" max="16" width="12.140625" style="0" hidden="1" customWidth="1"/>
    <col min="17" max="17" width="9.421875" style="0" hidden="1" customWidth="1"/>
    <col min="18" max="18" width="12.8515625" style="0" hidden="1" customWidth="1"/>
    <col min="19" max="19" width="12.140625" style="0" hidden="1" customWidth="1"/>
    <col min="20" max="20" width="12.57421875" style="0" hidden="1" customWidth="1"/>
    <col min="21" max="21" width="12.140625" style="0" customWidth="1"/>
    <col min="22" max="22" width="12.8515625" style="0" customWidth="1"/>
    <col min="23" max="23" width="13.7109375" style="0" customWidth="1"/>
    <col min="24" max="24" width="12.8515625" style="0" customWidth="1"/>
  </cols>
  <sheetData>
    <row r="1" spans="1:24" ht="18.75" customHeight="1">
      <c r="A1" s="356" t="s">
        <v>215</v>
      </c>
      <c r="B1" s="356"/>
      <c r="C1" s="356"/>
      <c r="D1" s="356"/>
      <c r="E1" s="356"/>
      <c r="F1" s="356"/>
      <c r="G1" s="356"/>
      <c r="H1" s="356"/>
      <c r="I1" s="356"/>
      <c r="J1" s="356"/>
      <c r="K1" s="356"/>
      <c r="L1" s="356"/>
      <c r="M1" s="356"/>
      <c r="N1" s="356"/>
      <c r="O1" s="356"/>
      <c r="P1" s="356"/>
      <c r="Q1" s="356"/>
      <c r="R1" s="356"/>
      <c r="S1" s="356"/>
      <c r="T1" s="356"/>
      <c r="U1" s="356"/>
      <c r="V1" s="356"/>
      <c r="W1" s="356"/>
      <c r="X1" s="356"/>
    </row>
    <row r="2" spans="1:24" ht="21.75" customHeight="1">
      <c r="A2" s="357" t="s">
        <v>505</v>
      </c>
      <c r="B2" s="357"/>
      <c r="C2" s="357"/>
      <c r="D2" s="357"/>
      <c r="E2" s="357"/>
      <c r="F2" s="357"/>
      <c r="G2" s="357"/>
      <c r="H2" s="357"/>
      <c r="I2" s="357"/>
      <c r="J2" s="357"/>
      <c r="K2" s="357"/>
      <c r="L2" s="357"/>
      <c r="M2" s="357"/>
      <c r="N2" s="357"/>
      <c r="O2" s="357"/>
      <c r="P2" s="357"/>
      <c r="Q2" s="357"/>
      <c r="R2" s="357"/>
      <c r="S2" s="357"/>
      <c r="T2" s="357"/>
      <c r="U2" s="357"/>
      <c r="V2" s="357"/>
      <c r="W2" s="357"/>
      <c r="X2" s="357"/>
    </row>
    <row r="3" spans="1:24" ht="14.25" customHeight="1">
      <c r="A3" s="364" t="s">
        <v>0</v>
      </c>
      <c r="B3" s="364" t="s">
        <v>1</v>
      </c>
      <c r="C3" s="364" t="s">
        <v>2</v>
      </c>
      <c r="D3" s="364" t="s">
        <v>73</v>
      </c>
      <c r="E3" s="358" t="s">
        <v>373</v>
      </c>
      <c r="F3" s="358"/>
      <c r="G3" s="358"/>
      <c r="H3" s="358"/>
      <c r="I3" s="358" t="s">
        <v>393</v>
      </c>
      <c r="J3" s="358"/>
      <c r="K3" s="358"/>
      <c r="L3" s="358"/>
      <c r="M3" s="358" t="s">
        <v>453</v>
      </c>
      <c r="N3" s="358"/>
      <c r="O3" s="358"/>
      <c r="P3" s="358"/>
      <c r="Q3" s="358" t="s">
        <v>469</v>
      </c>
      <c r="R3" s="358"/>
      <c r="S3" s="358"/>
      <c r="T3" s="358"/>
      <c r="U3" s="358" t="s">
        <v>470</v>
      </c>
      <c r="V3" s="358"/>
      <c r="W3" s="358"/>
      <c r="X3" s="358"/>
    </row>
    <row r="4" spans="1:24" ht="15.75" customHeight="1">
      <c r="A4" s="364"/>
      <c r="B4" s="364"/>
      <c r="C4" s="364"/>
      <c r="D4" s="364"/>
      <c r="E4" s="1" t="s">
        <v>77</v>
      </c>
      <c r="F4" s="1" t="s">
        <v>285</v>
      </c>
      <c r="G4" s="1" t="s">
        <v>286</v>
      </c>
      <c r="H4" s="1" t="s">
        <v>287</v>
      </c>
      <c r="I4" s="1" t="s">
        <v>77</v>
      </c>
      <c r="J4" s="1" t="s">
        <v>285</v>
      </c>
      <c r="K4" s="1" t="s">
        <v>286</v>
      </c>
      <c r="L4" s="1" t="s">
        <v>287</v>
      </c>
      <c r="M4" s="1" t="s">
        <v>77</v>
      </c>
      <c r="N4" s="1" t="s">
        <v>285</v>
      </c>
      <c r="O4" s="1" t="s">
        <v>286</v>
      </c>
      <c r="P4" s="1" t="s">
        <v>287</v>
      </c>
      <c r="Q4" s="1" t="s">
        <v>77</v>
      </c>
      <c r="R4" s="1" t="s">
        <v>285</v>
      </c>
      <c r="S4" s="1" t="s">
        <v>286</v>
      </c>
      <c r="T4" s="1" t="s">
        <v>287</v>
      </c>
      <c r="U4" s="1" t="s">
        <v>77</v>
      </c>
      <c r="V4" s="1" t="s">
        <v>285</v>
      </c>
      <c r="W4" s="1" t="s">
        <v>286</v>
      </c>
      <c r="X4" s="1" t="s">
        <v>287</v>
      </c>
    </row>
    <row r="5" spans="1:24" ht="17.25" customHeight="1">
      <c r="A5" s="53">
        <v>1</v>
      </c>
      <c r="B5" s="10" t="s">
        <v>5</v>
      </c>
      <c r="C5" s="8" t="s">
        <v>20</v>
      </c>
      <c r="D5" s="8">
        <v>1</v>
      </c>
      <c r="E5" s="439">
        <v>3013.4119139100103</v>
      </c>
      <c r="F5" s="439">
        <v>3013.4119139100103</v>
      </c>
      <c r="G5" s="439">
        <v>3013.4119139100103</v>
      </c>
      <c r="H5" s="439">
        <v>3013.4119139100103</v>
      </c>
      <c r="I5" s="439">
        <v>3200.7587460097093</v>
      </c>
      <c r="J5" s="439">
        <v>3200.7587460097093</v>
      </c>
      <c r="K5" s="439">
        <v>3200.7587460097093</v>
      </c>
      <c r="L5" s="439">
        <v>3200.7587460097093</v>
      </c>
      <c r="M5" s="439">
        <f>I5*1.059</f>
        <v>3389.603512024282</v>
      </c>
      <c r="N5" s="439">
        <f>J5*1.059</f>
        <v>3389.603512024282</v>
      </c>
      <c r="O5" s="439">
        <f>K5*1.059</f>
        <v>3389.603512024282</v>
      </c>
      <c r="P5" s="439">
        <f>L5*1.059</f>
        <v>3389.603512024282</v>
      </c>
      <c r="Q5" s="439">
        <f>M5*1.2778</f>
        <v>4331.235367664627</v>
      </c>
      <c r="R5" s="439">
        <f>N5*1.2778</f>
        <v>4331.235367664627</v>
      </c>
      <c r="S5" s="439">
        <f>O5*1.2778</f>
        <v>4331.235367664627</v>
      </c>
      <c r="T5" s="439">
        <f>P5*1.2778</f>
        <v>4331.235367664627</v>
      </c>
      <c r="U5" s="439">
        <f>Q5*1.0524</f>
        <v>4558.192100930253</v>
      </c>
      <c r="V5" s="439">
        <f>U5*D5</f>
        <v>4558.192100930253</v>
      </c>
      <c r="W5" s="439">
        <f>U5*D5</f>
        <v>4558.192100930253</v>
      </c>
      <c r="X5" s="439">
        <f>U5*D5</f>
        <v>4558.192100930253</v>
      </c>
    </row>
    <row r="6" spans="1:24" ht="15" customHeight="1">
      <c r="A6" s="53">
        <f>A5+1</f>
        <v>2</v>
      </c>
      <c r="B6" s="10" t="s">
        <v>6</v>
      </c>
      <c r="C6" s="8" t="s">
        <v>20</v>
      </c>
      <c r="D6" s="8">
        <v>1</v>
      </c>
      <c r="E6" s="440"/>
      <c r="F6" s="440"/>
      <c r="G6" s="440"/>
      <c r="H6" s="440"/>
      <c r="I6" s="440"/>
      <c r="J6" s="440"/>
      <c r="K6" s="440"/>
      <c r="L6" s="440"/>
      <c r="M6" s="440"/>
      <c r="N6" s="440"/>
      <c r="O6" s="440"/>
      <c r="P6" s="440"/>
      <c r="Q6" s="440"/>
      <c r="R6" s="440"/>
      <c r="S6" s="440"/>
      <c r="T6" s="440"/>
      <c r="U6" s="440"/>
      <c r="V6" s="440"/>
      <c r="W6" s="440"/>
      <c r="X6" s="440"/>
    </row>
    <row r="7" spans="1:24" ht="16.5" customHeight="1">
      <c r="A7" s="53">
        <f aca="true" t="shared" si="0" ref="A7:A15">A6+1</f>
        <v>3</v>
      </c>
      <c r="B7" s="10" t="s">
        <v>195</v>
      </c>
      <c r="C7" s="8" t="s">
        <v>20</v>
      </c>
      <c r="D7" s="8">
        <v>1</v>
      </c>
      <c r="E7" s="441"/>
      <c r="F7" s="441"/>
      <c r="G7" s="441"/>
      <c r="H7" s="441"/>
      <c r="I7" s="441"/>
      <c r="J7" s="441"/>
      <c r="K7" s="441"/>
      <c r="L7" s="441"/>
      <c r="M7" s="441"/>
      <c r="N7" s="441"/>
      <c r="O7" s="441"/>
      <c r="P7" s="441"/>
      <c r="Q7" s="441"/>
      <c r="R7" s="441"/>
      <c r="S7" s="441"/>
      <c r="T7" s="441"/>
      <c r="U7" s="441"/>
      <c r="V7" s="441"/>
      <c r="W7" s="441"/>
      <c r="X7" s="441"/>
    </row>
    <row r="8" spans="1:24" ht="15" customHeight="1">
      <c r="A8" s="53">
        <f t="shared" si="0"/>
        <v>4</v>
      </c>
      <c r="B8" s="10" t="s">
        <v>8</v>
      </c>
      <c r="C8" s="8" t="s">
        <v>21</v>
      </c>
      <c r="D8" s="8">
        <v>17</v>
      </c>
      <c r="E8" s="18">
        <v>200.89412759400068</v>
      </c>
      <c r="F8" s="18">
        <v>3415.2001690980114</v>
      </c>
      <c r="G8" s="18">
        <v>3415.2001690980114</v>
      </c>
      <c r="H8" s="18">
        <v>3415.2001690980114</v>
      </c>
      <c r="I8" s="18">
        <v>213.38391640064728</v>
      </c>
      <c r="J8" s="18">
        <v>3627.5265788110037</v>
      </c>
      <c r="K8" s="18">
        <v>3627.5265788110037</v>
      </c>
      <c r="L8" s="18">
        <v>3627.5265788110037</v>
      </c>
      <c r="M8" s="18">
        <f>I8*1.059</f>
        <v>225.97356746828547</v>
      </c>
      <c r="N8" s="18">
        <f>M8*D8</f>
        <v>3841.550646960853</v>
      </c>
      <c r="O8" s="18">
        <f>M8*D8</f>
        <v>3841.550646960853</v>
      </c>
      <c r="P8" s="18">
        <f>M8*D8</f>
        <v>3841.550646960853</v>
      </c>
      <c r="Q8" s="18">
        <f>M8*1.2778</f>
        <v>288.7490245109752</v>
      </c>
      <c r="R8" s="18">
        <f>Q8*D8</f>
        <v>4908.733416686578</v>
      </c>
      <c r="S8" s="18">
        <f>Q8*D8</f>
        <v>4908.733416686578</v>
      </c>
      <c r="T8" s="18">
        <f>Q8*D8</f>
        <v>4908.733416686578</v>
      </c>
      <c r="U8" s="18">
        <f>Q8*1.0524</f>
        <v>303.87947339535026</v>
      </c>
      <c r="V8" s="18">
        <f>U8*D8</f>
        <v>5165.951047720954</v>
      </c>
      <c r="W8" s="18">
        <f>U8*D8</f>
        <v>5165.951047720954</v>
      </c>
      <c r="X8" s="18">
        <f>U8*D8</f>
        <v>5165.951047720954</v>
      </c>
    </row>
    <row r="9" spans="1:24" ht="19.5" customHeight="1">
      <c r="A9" s="53">
        <v>5</v>
      </c>
      <c r="B9" s="10" t="s">
        <v>28</v>
      </c>
      <c r="C9" s="8" t="s">
        <v>21</v>
      </c>
      <c r="D9" s="8">
        <v>17</v>
      </c>
      <c r="E9" s="18">
        <v>40.17882551880014</v>
      </c>
      <c r="F9" s="18">
        <v>683.0400338196024</v>
      </c>
      <c r="G9" s="18">
        <v>683.0400338196024</v>
      </c>
      <c r="H9" s="18">
        <v>683.0400338196024</v>
      </c>
      <c r="I9" s="18">
        <v>42.67678328012946</v>
      </c>
      <c r="J9" s="18">
        <v>725.5053157622009</v>
      </c>
      <c r="K9" s="18">
        <v>725.5053157622009</v>
      </c>
      <c r="L9" s="18">
        <v>725.5053157622009</v>
      </c>
      <c r="M9" s="18">
        <f aca="true" t="shared" si="1" ref="M9:M18">I9*1.059</f>
        <v>45.1947134936571</v>
      </c>
      <c r="N9" s="18">
        <f aca="true" t="shared" si="2" ref="N9:N18">M9*D9</f>
        <v>768.3101293921707</v>
      </c>
      <c r="O9" s="18">
        <f aca="true" t="shared" si="3" ref="O9:O18">M9*D9</f>
        <v>768.3101293921707</v>
      </c>
      <c r="P9" s="18">
        <f aca="true" t="shared" si="4" ref="P9:P18">M9*D9</f>
        <v>768.3101293921707</v>
      </c>
      <c r="Q9" s="18">
        <f aca="true" t="shared" si="5" ref="Q9:Q18">M9*1.2778</f>
        <v>57.74980490219504</v>
      </c>
      <c r="R9" s="18">
        <f aca="true" t="shared" si="6" ref="R9:R18">Q9*D9</f>
        <v>981.7466833373156</v>
      </c>
      <c r="S9" s="18">
        <f aca="true" t="shared" si="7" ref="S9:S18">Q9*D9</f>
        <v>981.7466833373156</v>
      </c>
      <c r="T9" s="18">
        <f aca="true" t="shared" si="8" ref="T9:T18">Q9*D9</f>
        <v>981.7466833373156</v>
      </c>
      <c r="U9" s="18">
        <f aca="true" t="shared" si="9" ref="U9:U18">Q9*1.0524</f>
        <v>60.775894679070056</v>
      </c>
      <c r="V9" s="18">
        <f aca="true" t="shared" si="10" ref="V9:V18">U9*D9</f>
        <v>1033.190209544191</v>
      </c>
      <c r="W9" s="18">
        <f aca="true" t="shared" si="11" ref="W9:W18">U9*D9</f>
        <v>1033.190209544191</v>
      </c>
      <c r="X9" s="18">
        <f aca="true" t="shared" si="12" ref="X9:X18">U9*D9</f>
        <v>1033.190209544191</v>
      </c>
    </row>
    <row r="10" spans="1:24" ht="19.5" customHeight="1">
      <c r="A10" s="53">
        <v>6</v>
      </c>
      <c r="B10" s="10" t="s">
        <v>9</v>
      </c>
      <c r="C10" s="8" t="s">
        <v>21</v>
      </c>
      <c r="D10" s="8">
        <v>9</v>
      </c>
      <c r="E10" s="18">
        <v>180.8047148346006</v>
      </c>
      <c r="F10" s="18">
        <v>1627.2424335114054</v>
      </c>
      <c r="G10" s="18">
        <v>1627.2424335114054</v>
      </c>
      <c r="H10" s="18">
        <v>1627.2424335114054</v>
      </c>
      <c r="I10" s="18">
        <v>192.04552476058254</v>
      </c>
      <c r="J10" s="18">
        <v>1728.4097228452429</v>
      </c>
      <c r="K10" s="18">
        <v>1728.4097228452429</v>
      </c>
      <c r="L10" s="18">
        <v>1728.4097228452429</v>
      </c>
      <c r="M10" s="18">
        <f t="shared" si="1"/>
        <v>203.37621072145689</v>
      </c>
      <c r="N10" s="18">
        <f t="shared" si="2"/>
        <v>1830.3858964931119</v>
      </c>
      <c r="O10" s="18">
        <f t="shared" si="3"/>
        <v>1830.3858964931119</v>
      </c>
      <c r="P10" s="18">
        <f t="shared" si="4"/>
        <v>1830.3858964931119</v>
      </c>
      <c r="Q10" s="18">
        <f t="shared" si="5"/>
        <v>259.8741220598776</v>
      </c>
      <c r="R10" s="18">
        <f t="shared" si="6"/>
        <v>2338.8670985388985</v>
      </c>
      <c r="S10" s="18">
        <f t="shared" si="7"/>
        <v>2338.8670985388985</v>
      </c>
      <c r="T10" s="18">
        <f t="shared" si="8"/>
        <v>2338.8670985388985</v>
      </c>
      <c r="U10" s="18">
        <f t="shared" si="9"/>
        <v>273.4915260558152</v>
      </c>
      <c r="V10" s="18">
        <f t="shared" si="10"/>
        <v>2461.4237345023366</v>
      </c>
      <c r="W10" s="18">
        <f t="shared" si="11"/>
        <v>2461.4237345023366</v>
      </c>
      <c r="X10" s="18">
        <f t="shared" si="12"/>
        <v>2461.4237345023366</v>
      </c>
    </row>
    <row r="11" spans="1:24" ht="25.5">
      <c r="A11" s="53">
        <v>7</v>
      </c>
      <c r="B11" s="10" t="s">
        <v>103</v>
      </c>
      <c r="C11" s="8" t="s">
        <v>21</v>
      </c>
      <c r="D11" s="8">
        <v>17</v>
      </c>
      <c r="E11" s="18">
        <v>200.89412759400068</v>
      </c>
      <c r="F11" s="18">
        <v>3415.2001690980114</v>
      </c>
      <c r="G11" s="18">
        <v>3415.2001690980114</v>
      </c>
      <c r="H11" s="18">
        <v>3415.2001690980114</v>
      </c>
      <c r="I11" s="18">
        <v>213.38391640064728</v>
      </c>
      <c r="J11" s="18">
        <v>3627.5265788110037</v>
      </c>
      <c r="K11" s="18">
        <v>3627.5265788110037</v>
      </c>
      <c r="L11" s="18">
        <v>3627.5265788110037</v>
      </c>
      <c r="M11" s="18">
        <f t="shared" si="1"/>
        <v>225.97356746828547</v>
      </c>
      <c r="N11" s="18">
        <f t="shared" si="2"/>
        <v>3841.550646960853</v>
      </c>
      <c r="O11" s="18">
        <f t="shared" si="3"/>
        <v>3841.550646960853</v>
      </c>
      <c r="P11" s="18">
        <f t="shared" si="4"/>
        <v>3841.550646960853</v>
      </c>
      <c r="Q11" s="18">
        <f t="shared" si="5"/>
        <v>288.7490245109752</v>
      </c>
      <c r="R11" s="18">
        <f t="shared" si="6"/>
        <v>4908.733416686578</v>
      </c>
      <c r="S11" s="18">
        <f t="shared" si="7"/>
        <v>4908.733416686578</v>
      </c>
      <c r="T11" s="18">
        <f t="shared" si="8"/>
        <v>4908.733416686578</v>
      </c>
      <c r="U11" s="18">
        <f t="shared" si="9"/>
        <v>303.87947339535026</v>
      </c>
      <c r="V11" s="18">
        <f t="shared" si="10"/>
        <v>5165.951047720954</v>
      </c>
      <c r="W11" s="18">
        <f t="shared" si="11"/>
        <v>5165.951047720954</v>
      </c>
      <c r="X11" s="18">
        <f t="shared" si="12"/>
        <v>5165.951047720954</v>
      </c>
    </row>
    <row r="12" spans="1:24" ht="28.5" customHeight="1">
      <c r="A12" s="53">
        <f t="shared" si="0"/>
        <v>8</v>
      </c>
      <c r="B12" s="10" t="s">
        <v>265</v>
      </c>
      <c r="C12" s="8" t="s">
        <v>21</v>
      </c>
      <c r="D12" s="8">
        <v>22</v>
      </c>
      <c r="E12" s="18">
        <v>50.22353189850017</v>
      </c>
      <c r="F12" s="18">
        <v>1104.9177017670038</v>
      </c>
      <c r="G12" s="18">
        <v>1104.9177017670038</v>
      </c>
      <c r="H12" s="18">
        <v>1104.9177017670038</v>
      </c>
      <c r="I12" s="18">
        <v>53.34597910016182</v>
      </c>
      <c r="J12" s="18">
        <v>1173.61154020356</v>
      </c>
      <c r="K12" s="18">
        <v>1173.61154020356</v>
      </c>
      <c r="L12" s="18">
        <v>1173.61154020356</v>
      </c>
      <c r="M12" s="18">
        <f t="shared" si="1"/>
        <v>56.49339186707137</v>
      </c>
      <c r="N12" s="18">
        <f t="shared" si="2"/>
        <v>1242.85462107557</v>
      </c>
      <c r="O12" s="18">
        <f t="shared" si="3"/>
        <v>1242.85462107557</v>
      </c>
      <c r="P12" s="18">
        <f t="shared" si="4"/>
        <v>1242.85462107557</v>
      </c>
      <c r="Q12" s="18">
        <f t="shared" si="5"/>
        <v>72.1872561277438</v>
      </c>
      <c r="R12" s="18">
        <f t="shared" si="6"/>
        <v>1588.1196348103636</v>
      </c>
      <c r="S12" s="18">
        <f t="shared" si="7"/>
        <v>1588.1196348103636</v>
      </c>
      <c r="T12" s="18">
        <f t="shared" si="8"/>
        <v>1588.1196348103636</v>
      </c>
      <c r="U12" s="18">
        <f t="shared" si="9"/>
        <v>75.96986834883757</v>
      </c>
      <c r="V12" s="18">
        <f t="shared" si="10"/>
        <v>1671.3371036744265</v>
      </c>
      <c r="W12" s="18">
        <f t="shared" si="11"/>
        <v>1671.3371036744265</v>
      </c>
      <c r="X12" s="18">
        <f t="shared" si="12"/>
        <v>1671.3371036744265</v>
      </c>
    </row>
    <row r="13" spans="1:24" ht="21" customHeight="1">
      <c r="A13" s="53">
        <f t="shared" si="0"/>
        <v>9</v>
      </c>
      <c r="B13" s="10" t="s">
        <v>48</v>
      </c>
      <c r="C13" s="8" t="s">
        <v>21</v>
      </c>
      <c r="D13" s="8">
        <v>17</v>
      </c>
      <c r="E13" s="18">
        <v>502.2353189850017</v>
      </c>
      <c r="F13" s="18">
        <v>8538.000422745028</v>
      </c>
      <c r="G13" s="18">
        <v>8538.000422745028</v>
      </c>
      <c r="H13" s="18">
        <v>8538.000422745028</v>
      </c>
      <c r="I13" s="18">
        <v>533.4597910016182</v>
      </c>
      <c r="J13" s="18">
        <v>9068.81644702751</v>
      </c>
      <c r="K13" s="18">
        <v>9068.81644702751</v>
      </c>
      <c r="L13" s="18">
        <v>9068.81644702751</v>
      </c>
      <c r="M13" s="18">
        <f t="shared" si="1"/>
        <v>564.9339186707136</v>
      </c>
      <c r="N13" s="18">
        <f t="shared" si="2"/>
        <v>9603.876617402131</v>
      </c>
      <c r="O13" s="18">
        <f t="shared" si="3"/>
        <v>9603.876617402131</v>
      </c>
      <c r="P13" s="18">
        <f t="shared" si="4"/>
        <v>9603.876617402131</v>
      </c>
      <c r="Q13" s="18">
        <f t="shared" si="5"/>
        <v>721.872561277438</v>
      </c>
      <c r="R13" s="18">
        <f t="shared" si="6"/>
        <v>12271.833541716445</v>
      </c>
      <c r="S13" s="18">
        <f t="shared" si="7"/>
        <v>12271.833541716445</v>
      </c>
      <c r="T13" s="18">
        <f t="shared" si="8"/>
        <v>12271.833541716445</v>
      </c>
      <c r="U13" s="18">
        <f t="shared" si="9"/>
        <v>759.6986834883758</v>
      </c>
      <c r="V13" s="18">
        <f t="shared" si="10"/>
        <v>12914.877619302388</v>
      </c>
      <c r="W13" s="18">
        <f t="shared" si="11"/>
        <v>12914.877619302388</v>
      </c>
      <c r="X13" s="18">
        <f t="shared" si="12"/>
        <v>12914.877619302388</v>
      </c>
    </row>
    <row r="14" spans="1:24" s="59" customFormat="1" ht="20.25" customHeight="1">
      <c r="A14" s="53">
        <f t="shared" si="0"/>
        <v>10</v>
      </c>
      <c r="B14" s="12" t="s">
        <v>12</v>
      </c>
      <c r="C14" s="8" t="s">
        <v>466</v>
      </c>
      <c r="D14" s="8">
        <v>100</v>
      </c>
      <c r="E14" s="18">
        <v>16.071530207520055</v>
      </c>
      <c r="F14" s="18">
        <v>1607.1530207520054</v>
      </c>
      <c r="G14" s="18">
        <v>1607.1530207520054</v>
      </c>
      <c r="H14" s="18">
        <v>1607.1530207520054</v>
      </c>
      <c r="I14" s="18">
        <f>E14*1.062171</f>
        <v>17.070713312051783</v>
      </c>
      <c r="J14" s="19">
        <f>I14*D14</f>
        <v>1707.0713312051782</v>
      </c>
      <c r="K14" s="19">
        <v>1707.0713312051782</v>
      </c>
      <c r="L14" s="19">
        <v>1707.0713312051782</v>
      </c>
      <c r="M14" s="19">
        <f>I14*1.059</f>
        <v>18.077885397462836</v>
      </c>
      <c r="N14" s="19">
        <f>M14*D14</f>
        <v>1807.7885397462837</v>
      </c>
      <c r="O14" s="19">
        <f>M14*D14</f>
        <v>1807.7885397462837</v>
      </c>
      <c r="P14" s="19">
        <f>M14*D14</f>
        <v>1807.7885397462837</v>
      </c>
      <c r="Q14" s="18">
        <f t="shared" si="5"/>
        <v>23.099921960878014</v>
      </c>
      <c r="R14" s="18">
        <f t="shared" si="6"/>
        <v>2309.9921960878014</v>
      </c>
      <c r="S14" s="18">
        <f t="shared" si="7"/>
        <v>2309.9921960878014</v>
      </c>
      <c r="T14" s="18">
        <f t="shared" si="8"/>
        <v>2309.9921960878014</v>
      </c>
      <c r="U14" s="18">
        <f t="shared" si="9"/>
        <v>24.31035787162802</v>
      </c>
      <c r="V14" s="18">
        <f t="shared" si="10"/>
        <v>2431.035787162802</v>
      </c>
      <c r="W14" s="18">
        <f t="shared" si="11"/>
        <v>2431.035787162802</v>
      </c>
      <c r="X14" s="18">
        <f t="shared" si="12"/>
        <v>2431.035787162802</v>
      </c>
    </row>
    <row r="15" spans="1:24" ht="18.75" customHeight="1">
      <c r="A15" s="53">
        <f t="shared" si="0"/>
        <v>11</v>
      </c>
      <c r="B15" s="10" t="s">
        <v>26</v>
      </c>
      <c r="C15" s="8" t="s">
        <v>21</v>
      </c>
      <c r="D15" s="8">
        <v>9</v>
      </c>
      <c r="E15" s="18">
        <v>140.6258893158005</v>
      </c>
      <c r="F15" s="18">
        <v>1265.6330038422045</v>
      </c>
      <c r="G15" s="18">
        <v>1265.6330038422045</v>
      </c>
      <c r="H15" s="18">
        <v>1265.6330038422045</v>
      </c>
      <c r="I15" s="18">
        <v>149.3687414804531</v>
      </c>
      <c r="J15" s="18">
        <v>1344.318673324078</v>
      </c>
      <c r="K15" s="18">
        <v>1344.318673324078</v>
      </c>
      <c r="L15" s="18">
        <v>1344.318673324078</v>
      </c>
      <c r="M15" s="18">
        <f t="shared" si="1"/>
        <v>158.18149722779984</v>
      </c>
      <c r="N15" s="18">
        <f t="shared" si="2"/>
        <v>1423.6334750501985</v>
      </c>
      <c r="O15" s="18">
        <f t="shared" si="3"/>
        <v>1423.6334750501985</v>
      </c>
      <c r="P15" s="18">
        <f t="shared" si="4"/>
        <v>1423.6334750501985</v>
      </c>
      <c r="Q15" s="18">
        <f t="shared" si="5"/>
        <v>202.12431715768264</v>
      </c>
      <c r="R15" s="18">
        <f t="shared" si="6"/>
        <v>1819.1188544191436</v>
      </c>
      <c r="S15" s="18">
        <f t="shared" si="7"/>
        <v>1819.1188544191436</v>
      </c>
      <c r="T15" s="18">
        <f t="shared" si="8"/>
        <v>1819.1188544191436</v>
      </c>
      <c r="U15" s="18">
        <f t="shared" si="9"/>
        <v>212.71563137674522</v>
      </c>
      <c r="V15" s="18">
        <f t="shared" si="10"/>
        <v>1914.440682390707</v>
      </c>
      <c r="W15" s="18">
        <f t="shared" si="11"/>
        <v>1914.440682390707</v>
      </c>
      <c r="X15" s="18">
        <f t="shared" si="12"/>
        <v>1914.440682390707</v>
      </c>
    </row>
    <row r="16" spans="1:24" ht="19.5" customHeight="1">
      <c r="A16" s="53">
        <v>12</v>
      </c>
      <c r="B16" s="10" t="s">
        <v>119</v>
      </c>
      <c r="C16" s="8" t="s">
        <v>21</v>
      </c>
      <c r="D16" s="8">
        <v>22</v>
      </c>
      <c r="E16" s="18">
        <v>40.17882551880014</v>
      </c>
      <c r="F16" s="18">
        <v>883.9341614136031</v>
      </c>
      <c r="G16" s="18">
        <v>883.9341614136031</v>
      </c>
      <c r="H16" s="18">
        <v>883.9341614136031</v>
      </c>
      <c r="I16" s="18">
        <v>42.67678328012946</v>
      </c>
      <c r="J16" s="18">
        <v>938.8892321628482</v>
      </c>
      <c r="K16" s="18">
        <v>938.8892321628482</v>
      </c>
      <c r="L16" s="18">
        <v>938.8892321628482</v>
      </c>
      <c r="M16" s="18">
        <f t="shared" si="1"/>
        <v>45.1947134936571</v>
      </c>
      <c r="N16" s="18">
        <f t="shared" si="2"/>
        <v>994.2836968604562</v>
      </c>
      <c r="O16" s="18">
        <f t="shared" si="3"/>
        <v>994.2836968604562</v>
      </c>
      <c r="P16" s="18">
        <f t="shared" si="4"/>
        <v>994.2836968604562</v>
      </c>
      <c r="Q16" s="18">
        <f t="shared" si="5"/>
        <v>57.74980490219504</v>
      </c>
      <c r="R16" s="18">
        <f t="shared" si="6"/>
        <v>1270.4957078482907</v>
      </c>
      <c r="S16" s="18">
        <f t="shared" si="7"/>
        <v>1270.4957078482907</v>
      </c>
      <c r="T16" s="18">
        <f t="shared" si="8"/>
        <v>1270.4957078482907</v>
      </c>
      <c r="U16" s="18">
        <f t="shared" si="9"/>
        <v>60.775894679070056</v>
      </c>
      <c r="V16" s="18">
        <f t="shared" si="10"/>
        <v>1337.0696829395413</v>
      </c>
      <c r="W16" s="18">
        <f t="shared" si="11"/>
        <v>1337.0696829395413</v>
      </c>
      <c r="X16" s="18">
        <f t="shared" si="12"/>
        <v>1337.0696829395413</v>
      </c>
    </row>
    <row r="17" spans="1:24" ht="17.25" customHeight="1">
      <c r="A17" s="53">
        <v>13</v>
      </c>
      <c r="B17" s="10" t="s">
        <v>18</v>
      </c>
      <c r="C17" s="8" t="s">
        <v>22</v>
      </c>
      <c r="D17" s="8">
        <v>1</v>
      </c>
      <c r="E17" s="18">
        <v>602.682382782002</v>
      </c>
      <c r="F17" s="18">
        <v>602.682382782002</v>
      </c>
      <c r="G17" s="18">
        <v>602.682382782002</v>
      </c>
      <c r="H17" s="18">
        <v>602.682382782002</v>
      </c>
      <c r="I17" s="18">
        <v>640.1517492019419</v>
      </c>
      <c r="J17" s="18">
        <v>640.1517492019419</v>
      </c>
      <c r="K17" s="18">
        <v>640.1517492019419</v>
      </c>
      <c r="L17" s="18">
        <v>640.1517492019419</v>
      </c>
      <c r="M17" s="18">
        <f t="shared" si="1"/>
        <v>677.9207024048565</v>
      </c>
      <c r="N17" s="18">
        <f t="shared" si="2"/>
        <v>677.9207024048565</v>
      </c>
      <c r="O17" s="18">
        <f t="shared" si="3"/>
        <v>677.9207024048565</v>
      </c>
      <c r="P17" s="18">
        <f t="shared" si="4"/>
        <v>677.9207024048565</v>
      </c>
      <c r="Q17" s="18">
        <f t="shared" si="5"/>
        <v>866.2470735329256</v>
      </c>
      <c r="R17" s="18">
        <f t="shared" si="6"/>
        <v>866.2470735329256</v>
      </c>
      <c r="S17" s="18">
        <f t="shared" si="7"/>
        <v>866.2470735329256</v>
      </c>
      <c r="T17" s="18">
        <f t="shared" si="8"/>
        <v>866.2470735329256</v>
      </c>
      <c r="U17" s="18">
        <f t="shared" si="9"/>
        <v>911.6384201860509</v>
      </c>
      <c r="V17" s="18">
        <f t="shared" si="10"/>
        <v>911.6384201860509</v>
      </c>
      <c r="W17" s="18">
        <f t="shared" si="11"/>
        <v>911.6384201860509</v>
      </c>
      <c r="X17" s="18">
        <f t="shared" si="12"/>
        <v>911.6384201860509</v>
      </c>
    </row>
    <row r="18" spans="1:24" ht="18.75" customHeight="1">
      <c r="A18" s="53">
        <v>14</v>
      </c>
      <c r="B18" s="10" t="s">
        <v>84</v>
      </c>
      <c r="C18" s="8" t="s">
        <v>85</v>
      </c>
      <c r="D18" s="8">
        <v>17</v>
      </c>
      <c r="E18" s="18">
        <v>40.17882551880014</v>
      </c>
      <c r="F18" s="18">
        <v>683.0400338196024</v>
      </c>
      <c r="G18" s="18">
        <v>683.0400338196024</v>
      </c>
      <c r="H18" s="18">
        <v>683.0400338196024</v>
      </c>
      <c r="I18" s="18">
        <v>42.67678328012946</v>
      </c>
      <c r="J18" s="18">
        <v>725.5053157622009</v>
      </c>
      <c r="K18" s="18">
        <v>725.5053157622009</v>
      </c>
      <c r="L18" s="18">
        <v>725.5053157622009</v>
      </c>
      <c r="M18" s="18">
        <f t="shared" si="1"/>
        <v>45.1947134936571</v>
      </c>
      <c r="N18" s="18">
        <f t="shared" si="2"/>
        <v>768.3101293921707</v>
      </c>
      <c r="O18" s="18">
        <f t="shared" si="3"/>
        <v>768.3101293921707</v>
      </c>
      <c r="P18" s="18">
        <f t="shared" si="4"/>
        <v>768.3101293921707</v>
      </c>
      <c r="Q18" s="18">
        <f t="shared" si="5"/>
        <v>57.74980490219504</v>
      </c>
      <c r="R18" s="18">
        <f t="shared" si="6"/>
        <v>981.7466833373156</v>
      </c>
      <c r="S18" s="18">
        <f t="shared" si="7"/>
        <v>981.7466833373156</v>
      </c>
      <c r="T18" s="18">
        <f t="shared" si="8"/>
        <v>981.7466833373156</v>
      </c>
      <c r="U18" s="18">
        <f t="shared" si="9"/>
        <v>60.775894679070056</v>
      </c>
      <c r="V18" s="18">
        <f t="shared" si="10"/>
        <v>1033.190209544191</v>
      </c>
      <c r="W18" s="18">
        <f t="shared" si="11"/>
        <v>1033.190209544191</v>
      </c>
      <c r="X18" s="18">
        <f t="shared" si="12"/>
        <v>1033.190209544191</v>
      </c>
    </row>
    <row r="19" spans="1:24" s="21" customFormat="1" ht="15.75" customHeight="1">
      <c r="A19" s="32"/>
      <c r="B19" s="16" t="s">
        <v>95</v>
      </c>
      <c r="D19" s="2"/>
      <c r="E19" s="2"/>
      <c r="F19" s="50">
        <f>SUM(F8:F18)+F5</f>
        <v>26839.45544655849</v>
      </c>
      <c r="G19" s="50">
        <f>SUM(G8:G18)+G5</f>
        <v>26839.45544655849</v>
      </c>
      <c r="H19" s="50">
        <f>SUM(H8:H18)+H5</f>
        <v>26839.45544655849</v>
      </c>
      <c r="I19" s="2"/>
      <c r="J19" s="50">
        <v>28508.091231126476</v>
      </c>
      <c r="K19" s="50">
        <v>28508.091231126476</v>
      </c>
      <c r="L19" s="50">
        <v>28508.091231126476</v>
      </c>
      <c r="M19" s="2"/>
      <c r="N19" s="50">
        <f>SUM(N5:N18)</f>
        <v>30190.068613762942</v>
      </c>
      <c r="O19" s="50">
        <f>SUM(O5:O18)</f>
        <v>30190.068613762942</v>
      </c>
      <c r="P19" s="50">
        <f>SUM(P5:P18)</f>
        <v>30190.068613762942</v>
      </c>
      <c r="Q19" s="2"/>
      <c r="R19" s="50">
        <f>SUM(R5:R18)</f>
        <v>38576.86967466628</v>
      </c>
      <c r="S19" s="50">
        <f>SUM(S5:S18)</f>
        <v>38576.86967466628</v>
      </c>
      <c r="T19" s="50">
        <f>SUM(T5:T18)</f>
        <v>38576.86967466628</v>
      </c>
      <c r="U19" s="2"/>
      <c r="V19" s="50">
        <f>SUM(V5:V18)</f>
        <v>40598.29764561879</v>
      </c>
      <c r="W19" s="50">
        <f>SUM(W5:W18)</f>
        <v>40598.29764561879</v>
      </c>
      <c r="X19" s="50">
        <f>SUM(X5:X18)</f>
        <v>40598.29764561879</v>
      </c>
    </row>
    <row r="20" spans="1:24" s="21" customFormat="1" ht="16.5" customHeight="1">
      <c r="A20" s="53">
        <v>15</v>
      </c>
      <c r="B20" s="54" t="s">
        <v>17</v>
      </c>
      <c r="C20" s="53"/>
      <c r="D20" s="53"/>
      <c r="E20" s="2"/>
      <c r="F20" s="2"/>
      <c r="G20" s="2"/>
      <c r="H20" s="2"/>
      <c r="I20" s="2"/>
      <c r="J20" s="2"/>
      <c r="K20" s="2"/>
      <c r="L20" s="2"/>
      <c r="M20" s="2"/>
      <c r="N20" s="2"/>
      <c r="O20" s="2"/>
      <c r="P20" s="2"/>
      <c r="Q20" s="2"/>
      <c r="R20" s="2"/>
      <c r="S20" s="2"/>
      <c r="T20" s="2"/>
      <c r="U20" s="2"/>
      <c r="V20" s="2"/>
      <c r="W20" s="2"/>
      <c r="X20" s="2"/>
    </row>
    <row r="21" spans="1:24" s="21" customFormat="1" ht="15" customHeight="1">
      <c r="A21" s="9"/>
      <c r="B21" s="54" t="s">
        <v>116</v>
      </c>
      <c r="C21" s="53" t="s">
        <v>41</v>
      </c>
      <c r="D21" s="53">
        <v>5</v>
      </c>
      <c r="E21" s="2"/>
      <c r="F21" s="70">
        <v>11031.022444545226</v>
      </c>
      <c r="G21" s="70">
        <v>0</v>
      </c>
      <c r="H21" s="70">
        <v>0</v>
      </c>
      <c r="I21" s="2"/>
      <c r="J21" s="109">
        <v>11716.832140945047</v>
      </c>
      <c r="K21" s="109">
        <v>0</v>
      </c>
      <c r="L21" s="109">
        <v>0</v>
      </c>
      <c r="M21" s="2"/>
      <c r="N21" s="109">
        <f>J21*1.059</f>
        <v>12408.125237260805</v>
      </c>
      <c r="O21" s="109">
        <v>0</v>
      </c>
      <c r="P21" s="109">
        <v>0</v>
      </c>
      <c r="Q21" s="2"/>
      <c r="R21" s="109">
        <f>N21*1.2778</f>
        <v>15855.102428171856</v>
      </c>
      <c r="S21" s="109">
        <v>0</v>
      </c>
      <c r="T21" s="109">
        <v>0</v>
      </c>
      <c r="U21" s="2"/>
      <c r="V21" s="109">
        <f>R21*5.24/100+R21</f>
        <v>16685.90979540806</v>
      </c>
      <c r="W21" s="109">
        <v>0</v>
      </c>
      <c r="X21" s="109">
        <v>0</v>
      </c>
    </row>
    <row r="22" spans="1:24" s="21" customFormat="1" ht="15" customHeight="1">
      <c r="A22" s="9"/>
      <c r="B22" s="271" t="s">
        <v>117</v>
      </c>
      <c r="C22" s="53" t="s">
        <v>41</v>
      </c>
      <c r="D22" s="53">
        <v>4</v>
      </c>
      <c r="E22" s="2"/>
      <c r="F22" s="70">
        <v>0</v>
      </c>
      <c r="G22" s="70">
        <v>8783.96231695268</v>
      </c>
      <c r="H22" s="70">
        <v>0</v>
      </c>
      <c r="I22" s="2"/>
      <c r="J22" s="109">
        <v>0</v>
      </c>
      <c r="K22" s="109">
        <v>9330.070038159945</v>
      </c>
      <c r="L22" s="109">
        <v>0</v>
      </c>
      <c r="M22" s="2"/>
      <c r="N22" s="109">
        <v>0</v>
      </c>
      <c r="O22" s="109">
        <f>K22*1.059</f>
        <v>9880.544170411382</v>
      </c>
      <c r="P22" s="109">
        <v>0</v>
      </c>
      <c r="Q22" s="2"/>
      <c r="R22" s="109">
        <v>0</v>
      </c>
      <c r="S22" s="109">
        <f>O22*1.2778</f>
        <v>12625.359340951663</v>
      </c>
      <c r="T22" s="109">
        <v>0</v>
      </c>
      <c r="U22" s="2"/>
      <c r="V22" s="109">
        <v>0</v>
      </c>
      <c r="W22" s="109">
        <f>S22*5.24/100+S22</f>
        <v>13286.92817041753</v>
      </c>
      <c r="X22" s="109">
        <v>0</v>
      </c>
    </row>
    <row r="23" spans="1:24" s="189" customFormat="1" ht="17.25" customHeight="1">
      <c r="A23" s="9"/>
      <c r="B23" s="271" t="s">
        <v>118</v>
      </c>
      <c r="C23" s="53" t="s">
        <v>41</v>
      </c>
      <c r="D23" s="53">
        <v>3</v>
      </c>
      <c r="E23" s="32"/>
      <c r="F23" s="32"/>
      <c r="G23" s="32"/>
      <c r="H23" s="70">
        <v>6536.902189360133</v>
      </c>
      <c r="I23" s="32"/>
      <c r="J23" s="47"/>
      <c r="K23" s="47"/>
      <c r="L23" s="109">
        <v>6943.307935374842</v>
      </c>
      <c r="M23" s="32"/>
      <c r="N23" s="47"/>
      <c r="O23" s="47"/>
      <c r="P23" s="109">
        <v>6943.307935374842</v>
      </c>
      <c r="Q23" s="32"/>
      <c r="R23" s="109">
        <v>0</v>
      </c>
      <c r="S23" s="109">
        <v>0</v>
      </c>
      <c r="T23" s="109">
        <f>P23*1.2778</f>
        <v>8872.158879821973</v>
      </c>
      <c r="U23" s="32"/>
      <c r="V23" s="109">
        <v>0</v>
      </c>
      <c r="W23" s="109">
        <v>0</v>
      </c>
      <c r="X23" s="109">
        <f>T23*5.24/100+T23</f>
        <v>9337.060005124644</v>
      </c>
    </row>
    <row r="24" spans="1:24" s="189" customFormat="1" ht="12.75">
      <c r="A24" s="9"/>
      <c r="B24" s="271"/>
      <c r="C24" s="53"/>
      <c r="D24" s="53"/>
      <c r="E24" s="32"/>
      <c r="F24" s="20">
        <v>35269.48602718088</v>
      </c>
      <c r="G24" s="20">
        <v>33201.44580170652</v>
      </c>
      <c r="H24" s="20">
        <v>31133.40557623216</v>
      </c>
      <c r="I24" s="32"/>
      <c r="J24" s="20">
        <v>40224.92337207153</v>
      </c>
      <c r="K24" s="20">
        <v>37838.16126928642</v>
      </c>
      <c r="L24" s="20">
        <v>35451.399166501316</v>
      </c>
      <c r="M24" s="32"/>
      <c r="N24" s="20">
        <f>N21+N19</f>
        <v>42598.193851023745</v>
      </c>
      <c r="O24" s="20">
        <f>O22+O19</f>
        <v>40070.61278417432</v>
      </c>
      <c r="P24" s="20">
        <f>P23+P19</f>
        <v>37133.376549137785</v>
      </c>
      <c r="Q24" s="32"/>
      <c r="R24" s="20">
        <f>R21+R19</f>
        <v>54431.97210283814</v>
      </c>
      <c r="S24" s="20">
        <f>S22+S19</f>
        <v>51202.229015617944</v>
      </c>
      <c r="T24" s="20">
        <f>T23+T19</f>
        <v>47449.02855448826</v>
      </c>
      <c r="U24" s="32"/>
      <c r="V24" s="20">
        <f>V19+V21</f>
        <v>57284.207441026854</v>
      </c>
      <c r="W24" s="20">
        <f>W19+W22</f>
        <v>53885.22581603632</v>
      </c>
      <c r="X24" s="20">
        <f>X19+X23</f>
        <v>49935.35765074343</v>
      </c>
    </row>
    <row r="25" spans="2:8" ht="14.25" customHeight="1">
      <c r="B25" s="184"/>
      <c r="C25" s="184"/>
      <c r="D25" s="184"/>
      <c r="E25" s="184"/>
      <c r="F25" s="184"/>
      <c r="G25" s="184"/>
      <c r="H25" s="184"/>
    </row>
    <row r="26" spans="1:24" ht="41.25" customHeight="1">
      <c r="A26" s="465" t="s">
        <v>125</v>
      </c>
      <c r="B26" s="465"/>
      <c r="C26" s="465"/>
      <c r="D26" s="465"/>
      <c r="E26" s="465"/>
      <c r="F26" s="465"/>
      <c r="G26" s="465"/>
      <c r="H26" s="465"/>
      <c r="I26" s="465"/>
      <c r="J26" s="465"/>
      <c r="K26" s="465"/>
      <c r="L26" s="465"/>
      <c r="M26" s="465"/>
      <c r="N26" s="465"/>
      <c r="O26" s="465"/>
      <c r="P26" s="465"/>
      <c r="Q26" s="465"/>
      <c r="R26" s="465"/>
      <c r="S26" s="465"/>
      <c r="T26" s="465"/>
      <c r="U26" s="465"/>
      <c r="V26" s="465"/>
      <c r="W26" s="465"/>
      <c r="X26" s="465"/>
    </row>
    <row r="29" ht="12.75">
      <c r="H29">
        <f>G17/J17</f>
        <v>0.9414679933833628</v>
      </c>
    </row>
  </sheetData>
  <sheetProtection/>
  <mergeCells count="32">
    <mergeCell ref="O5:O7"/>
    <mergeCell ref="P5:P7"/>
    <mergeCell ref="E5:E7"/>
    <mergeCell ref="F5:F7"/>
    <mergeCell ref="J5:J7"/>
    <mergeCell ref="K5:K7"/>
    <mergeCell ref="C3:C4"/>
    <mergeCell ref="E3:H3"/>
    <mergeCell ref="B3:B4"/>
    <mergeCell ref="A3:A4"/>
    <mergeCell ref="G5:G7"/>
    <mergeCell ref="H5:H7"/>
    <mergeCell ref="R5:R7"/>
    <mergeCell ref="S5:S7"/>
    <mergeCell ref="T5:T7"/>
    <mergeCell ref="D3:D4"/>
    <mergeCell ref="I3:L3"/>
    <mergeCell ref="I5:I7"/>
    <mergeCell ref="M3:P3"/>
    <mergeCell ref="M5:M7"/>
    <mergeCell ref="L5:L7"/>
    <mergeCell ref="N5:N7"/>
    <mergeCell ref="A26:X26"/>
    <mergeCell ref="A1:X1"/>
    <mergeCell ref="A2:X2"/>
    <mergeCell ref="U3:X3"/>
    <mergeCell ref="U5:U7"/>
    <mergeCell ref="V5:V7"/>
    <mergeCell ref="W5:W7"/>
    <mergeCell ref="X5:X7"/>
    <mergeCell ref="Q3:T3"/>
    <mergeCell ref="Q5:Q7"/>
  </mergeCells>
  <printOptions/>
  <pageMargins left="0.7086614173228347" right="0.2362204724409449" top="0.6299212598425197" bottom="0.35433070866141736" header="0.31496062992125984" footer="0.1574803149606299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00FF00"/>
  </sheetPr>
  <dimension ref="A1:W24"/>
  <sheetViews>
    <sheetView zoomScalePageLayoutView="0" workbookViewId="0" topLeftCell="A1">
      <pane xSplit="3" ySplit="5" topLeftCell="D15" activePane="bottomRight" state="frozen"/>
      <selection pane="topLeft" activeCell="A1" sqref="A1"/>
      <selection pane="topRight" activeCell="D1" sqref="D1"/>
      <selection pane="bottomLeft" activeCell="A6" sqref="A6"/>
      <selection pane="bottomRight" activeCell="Z24" sqref="Z24"/>
    </sheetView>
  </sheetViews>
  <sheetFormatPr defaultColWidth="9.140625" defaultRowHeight="12.75"/>
  <cols>
    <col min="1" max="1" width="5.00390625" style="0" customWidth="1"/>
    <col min="2" max="2" width="41.28125" style="0" customWidth="1"/>
    <col min="3" max="4" width="7.140625" style="0" customWidth="1"/>
    <col min="5" max="5" width="0.2890625" style="0" hidden="1" customWidth="1"/>
    <col min="6" max="7" width="8.57421875" style="0" hidden="1" customWidth="1"/>
    <col min="8" max="10" width="10.421875" style="0" hidden="1" customWidth="1"/>
    <col min="11" max="11" width="12.7109375" style="0" hidden="1" customWidth="1"/>
    <col min="12" max="12" width="12.28125" style="0" hidden="1" customWidth="1"/>
    <col min="13" max="14" width="16.7109375" style="0" customWidth="1"/>
    <col min="15" max="15" width="6.7109375" style="0" customWidth="1"/>
    <col min="16" max="16" width="7.8515625" style="0" hidden="1" customWidth="1"/>
    <col min="17" max="17" width="14.28125" style="0" hidden="1" customWidth="1"/>
    <col min="18" max="19" width="10.7109375" style="0" hidden="1" customWidth="1"/>
    <col min="20" max="21" width="12.00390625" style="0" hidden="1" customWidth="1"/>
    <col min="22" max="22" width="17.140625" style="0" customWidth="1"/>
    <col min="23" max="23" width="17.28125" style="0" customWidth="1"/>
  </cols>
  <sheetData>
    <row r="1" spans="1:23" ht="23.25" customHeight="1">
      <c r="A1" s="436" t="s">
        <v>216</v>
      </c>
      <c r="B1" s="356"/>
      <c r="C1" s="356"/>
      <c r="D1" s="356"/>
      <c r="E1" s="356"/>
      <c r="F1" s="356"/>
      <c r="G1" s="356"/>
      <c r="H1" s="356"/>
      <c r="I1" s="356"/>
      <c r="J1" s="356"/>
      <c r="K1" s="356"/>
      <c r="L1" s="356"/>
      <c r="M1" s="356"/>
      <c r="N1" s="356"/>
      <c r="O1" s="356"/>
      <c r="P1" s="356"/>
      <c r="Q1" s="356"/>
      <c r="R1" s="356"/>
      <c r="S1" s="356"/>
      <c r="T1" s="356"/>
      <c r="U1" s="356"/>
      <c r="V1" s="356"/>
      <c r="W1" s="356"/>
    </row>
    <row r="2" spans="1:23" ht="24" customHeight="1">
      <c r="A2" s="437" t="s">
        <v>506</v>
      </c>
      <c r="B2" s="438"/>
      <c r="C2" s="438"/>
      <c r="D2" s="438"/>
      <c r="E2" s="438"/>
      <c r="F2" s="438"/>
      <c r="G2" s="438"/>
      <c r="H2" s="438"/>
      <c r="I2" s="438"/>
      <c r="J2" s="438"/>
      <c r="K2" s="438"/>
      <c r="L2" s="438"/>
      <c r="M2" s="438"/>
      <c r="N2" s="438"/>
      <c r="O2" s="438"/>
      <c r="P2" s="438"/>
      <c r="Q2" s="438"/>
      <c r="R2" s="438"/>
      <c r="S2" s="438"/>
      <c r="T2" s="438"/>
      <c r="U2" s="438"/>
      <c r="V2" s="438"/>
      <c r="W2" s="438"/>
    </row>
    <row r="3" spans="1:23" ht="39.75" customHeight="1">
      <c r="A3" s="360" t="s">
        <v>264</v>
      </c>
      <c r="B3" s="360" t="s">
        <v>1</v>
      </c>
      <c r="C3" s="360" t="s">
        <v>2</v>
      </c>
      <c r="D3" s="420" t="s">
        <v>73</v>
      </c>
      <c r="E3" s="470" t="s">
        <v>49</v>
      </c>
      <c r="F3" s="471"/>
      <c r="G3" s="471"/>
      <c r="H3" s="471"/>
      <c r="I3" s="471"/>
      <c r="J3" s="471"/>
      <c r="K3" s="471"/>
      <c r="L3" s="471"/>
      <c r="M3" s="471"/>
      <c r="N3" s="472"/>
      <c r="O3" s="420" t="s">
        <v>73</v>
      </c>
      <c r="P3" s="453" t="s">
        <v>50</v>
      </c>
      <c r="Q3" s="454"/>
      <c r="R3" s="454"/>
      <c r="S3" s="454"/>
      <c r="T3" s="454"/>
      <c r="U3" s="454"/>
      <c r="V3" s="454"/>
      <c r="W3" s="455"/>
    </row>
    <row r="4" spans="1:23" ht="30" customHeight="1">
      <c r="A4" s="361"/>
      <c r="B4" s="361"/>
      <c r="C4" s="361"/>
      <c r="D4" s="473"/>
      <c r="E4" s="358" t="s">
        <v>369</v>
      </c>
      <c r="F4" s="358"/>
      <c r="G4" s="358" t="s">
        <v>382</v>
      </c>
      <c r="H4" s="358"/>
      <c r="I4" s="358" t="s">
        <v>449</v>
      </c>
      <c r="J4" s="358"/>
      <c r="K4" s="453" t="s">
        <v>469</v>
      </c>
      <c r="L4" s="455"/>
      <c r="M4" s="453" t="s">
        <v>470</v>
      </c>
      <c r="N4" s="455"/>
      <c r="O4" s="473"/>
      <c r="P4" s="358" t="s">
        <v>382</v>
      </c>
      <c r="Q4" s="358"/>
      <c r="R4" s="358" t="s">
        <v>449</v>
      </c>
      <c r="S4" s="358"/>
      <c r="T4" s="453" t="s">
        <v>469</v>
      </c>
      <c r="U4" s="455"/>
      <c r="V4" s="453" t="s">
        <v>470</v>
      </c>
      <c r="W4" s="466"/>
    </row>
    <row r="5" spans="1:23" ht="18" customHeight="1">
      <c r="A5" s="362"/>
      <c r="B5" s="362"/>
      <c r="C5" s="362"/>
      <c r="D5" s="421"/>
      <c r="E5" s="1" t="s">
        <v>86</v>
      </c>
      <c r="F5" s="1" t="s">
        <v>81</v>
      </c>
      <c r="G5" s="1" t="s">
        <v>86</v>
      </c>
      <c r="H5" s="1" t="s">
        <v>81</v>
      </c>
      <c r="I5" s="1" t="s">
        <v>86</v>
      </c>
      <c r="J5" s="1" t="s">
        <v>81</v>
      </c>
      <c r="K5" s="1" t="s">
        <v>86</v>
      </c>
      <c r="L5" s="1" t="s">
        <v>81</v>
      </c>
      <c r="M5" s="1" t="s">
        <v>86</v>
      </c>
      <c r="N5" s="1" t="s">
        <v>81</v>
      </c>
      <c r="O5" s="421"/>
      <c r="P5" s="1" t="s">
        <v>86</v>
      </c>
      <c r="Q5" s="1" t="s">
        <v>81</v>
      </c>
      <c r="R5" s="1" t="s">
        <v>86</v>
      </c>
      <c r="S5" s="1" t="s">
        <v>81</v>
      </c>
      <c r="T5" s="1" t="s">
        <v>86</v>
      </c>
      <c r="U5" s="1" t="s">
        <v>81</v>
      </c>
      <c r="V5" s="1" t="s">
        <v>86</v>
      </c>
      <c r="W5" s="1" t="s">
        <v>81</v>
      </c>
    </row>
    <row r="6" spans="1:23" ht="16.5" customHeight="1">
      <c r="A6" s="53">
        <v>1</v>
      </c>
      <c r="B6" s="10" t="s">
        <v>5</v>
      </c>
      <c r="C6" s="8" t="s">
        <v>20</v>
      </c>
      <c r="D6" s="8">
        <v>1</v>
      </c>
      <c r="E6" s="467">
        <v>3013.4119139100103</v>
      </c>
      <c r="F6" s="467">
        <v>3013.4119139100103</v>
      </c>
      <c r="G6" s="439">
        <v>3200.7587460097093</v>
      </c>
      <c r="H6" s="439">
        <v>3200.7587460097093</v>
      </c>
      <c r="I6" s="439">
        <f>G6*1.059</f>
        <v>3389.603512024282</v>
      </c>
      <c r="J6" s="439">
        <f>H6*1.059</f>
        <v>3389.603512024282</v>
      </c>
      <c r="K6" s="439">
        <f>I6*1.2778</f>
        <v>4331.235367664627</v>
      </c>
      <c r="L6" s="439">
        <f>K6*D7</f>
        <v>4331.235367664627</v>
      </c>
      <c r="M6" s="439">
        <f>K6*1.0524</f>
        <v>4558.192100930253</v>
      </c>
      <c r="N6" s="439">
        <f>M6*D6</f>
        <v>4558.192100930253</v>
      </c>
      <c r="O6" s="8">
        <v>1</v>
      </c>
      <c r="P6" s="439">
        <v>3200.7587460097093</v>
      </c>
      <c r="Q6" s="439">
        <v>3200.7587460097093</v>
      </c>
      <c r="R6" s="439">
        <f>P6*1.059</f>
        <v>3389.603512024282</v>
      </c>
      <c r="S6" s="439">
        <f>Q6*1.059</f>
        <v>3389.603512024282</v>
      </c>
      <c r="T6" s="439">
        <f>R6*1.2778</f>
        <v>4331.235367664627</v>
      </c>
      <c r="U6" s="439">
        <f>T6*O7</f>
        <v>4331.235367664627</v>
      </c>
      <c r="V6" s="439">
        <f>T6*1.0524</f>
        <v>4558.192100930253</v>
      </c>
      <c r="W6" s="439">
        <f>V6*O6</f>
        <v>4558.192100930253</v>
      </c>
    </row>
    <row r="7" spans="1:23" ht="17.25" customHeight="1">
      <c r="A7" s="53">
        <f>A6+1</f>
        <v>2</v>
      </c>
      <c r="B7" s="10" t="s">
        <v>6</v>
      </c>
      <c r="C7" s="8" t="s">
        <v>20</v>
      </c>
      <c r="D7" s="8">
        <v>1</v>
      </c>
      <c r="E7" s="468"/>
      <c r="F7" s="468"/>
      <c r="G7" s="440"/>
      <c r="H7" s="440"/>
      <c r="I7" s="440"/>
      <c r="J7" s="440"/>
      <c r="K7" s="440"/>
      <c r="L7" s="440"/>
      <c r="M7" s="440"/>
      <c r="N7" s="440"/>
      <c r="O7" s="8">
        <v>1</v>
      </c>
      <c r="P7" s="440"/>
      <c r="Q7" s="440"/>
      <c r="R7" s="440"/>
      <c r="S7" s="440"/>
      <c r="T7" s="440"/>
      <c r="U7" s="440"/>
      <c r="V7" s="440"/>
      <c r="W7" s="440"/>
    </row>
    <row r="8" spans="1:23" ht="15.75" customHeight="1">
      <c r="A8" s="53">
        <f aca="true" t="shared" si="0" ref="A8:A15">A7+1</f>
        <v>3</v>
      </c>
      <c r="B8" s="10" t="s">
        <v>195</v>
      </c>
      <c r="C8" s="8" t="s">
        <v>20</v>
      </c>
      <c r="D8" s="8">
        <v>1</v>
      </c>
      <c r="E8" s="469"/>
      <c r="F8" s="469"/>
      <c r="G8" s="441"/>
      <c r="H8" s="441"/>
      <c r="I8" s="441"/>
      <c r="J8" s="441"/>
      <c r="K8" s="441"/>
      <c r="L8" s="441"/>
      <c r="M8" s="441"/>
      <c r="N8" s="441"/>
      <c r="O8" s="8">
        <v>1</v>
      </c>
      <c r="P8" s="441"/>
      <c r="Q8" s="441"/>
      <c r="R8" s="441"/>
      <c r="S8" s="441"/>
      <c r="T8" s="441"/>
      <c r="U8" s="441"/>
      <c r="V8" s="441"/>
      <c r="W8" s="441"/>
    </row>
    <row r="9" spans="1:23" ht="17.25" customHeight="1">
      <c r="A9" s="53">
        <f t="shared" si="0"/>
        <v>4</v>
      </c>
      <c r="B9" s="10" t="s">
        <v>8</v>
      </c>
      <c r="C9" s="8" t="s">
        <v>21</v>
      </c>
      <c r="D9" s="8">
        <v>22</v>
      </c>
      <c r="E9" s="18">
        <v>200.89412759400068</v>
      </c>
      <c r="F9" s="18">
        <v>4419.670807068015</v>
      </c>
      <c r="G9" s="18">
        <v>213.38391640064728</v>
      </c>
      <c r="H9" s="18">
        <v>4694.44616081424</v>
      </c>
      <c r="I9" s="18">
        <f>G9*1.059</f>
        <v>225.97356746828547</v>
      </c>
      <c r="J9" s="18">
        <f>I9*D9</f>
        <v>4971.41848430228</v>
      </c>
      <c r="K9" s="18">
        <f>I9*1.2778</f>
        <v>288.7490245109752</v>
      </c>
      <c r="L9" s="18">
        <f>K9*D9</f>
        <v>6352.478539241454</v>
      </c>
      <c r="M9" s="18">
        <f>K9*1.0524</f>
        <v>303.87947339535026</v>
      </c>
      <c r="N9" s="18">
        <f>M9*D9</f>
        <v>6685.348414697706</v>
      </c>
      <c r="O9" s="8">
        <v>15</v>
      </c>
      <c r="P9" s="18">
        <v>213.38391640064728</v>
      </c>
      <c r="Q9" s="42">
        <v>3200.7587460097093</v>
      </c>
      <c r="R9" s="42">
        <f>P9*1.059</f>
        <v>225.97356746828547</v>
      </c>
      <c r="S9" s="42">
        <f>R9*O9</f>
        <v>3389.603512024282</v>
      </c>
      <c r="T9" s="42">
        <f>R9*1.2778</f>
        <v>288.7490245109752</v>
      </c>
      <c r="U9" s="42">
        <f>T9*O9</f>
        <v>4331.235367664628</v>
      </c>
      <c r="V9" s="42">
        <f>T9*1.0524</f>
        <v>303.87947339535026</v>
      </c>
      <c r="W9" s="42">
        <f>V9*O9</f>
        <v>4558.192100930254</v>
      </c>
    </row>
    <row r="10" spans="1:23" ht="16.5" customHeight="1">
      <c r="A10" s="53">
        <f t="shared" si="0"/>
        <v>5</v>
      </c>
      <c r="B10" s="10" t="s">
        <v>28</v>
      </c>
      <c r="C10" s="8" t="s">
        <v>21</v>
      </c>
      <c r="D10" s="8">
        <v>22</v>
      </c>
      <c r="E10" s="18">
        <v>40.17882551880014</v>
      </c>
      <c r="F10" s="18">
        <v>883.9341614136031</v>
      </c>
      <c r="G10" s="18">
        <v>42.67678328012946</v>
      </c>
      <c r="H10" s="18">
        <v>938.8892321628482</v>
      </c>
      <c r="I10" s="18">
        <f aca="true" t="shared" si="1" ref="I10:I19">G10*1.059</f>
        <v>45.1947134936571</v>
      </c>
      <c r="J10" s="18">
        <f aca="true" t="shared" si="2" ref="J10:J19">I10*D10</f>
        <v>994.2836968604562</v>
      </c>
      <c r="K10" s="18">
        <f aca="true" t="shared" si="3" ref="K10:K19">I10*1.2778</f>
        <v>57.74980490219504</v>
      </c>
      <c r="L10" s="18">
        <f aca="true" t="shared" si="4" ref="L10:L19">K10*D10</f>
        <v>1270.4957078482907</v>
      </c>
      <c r="M10" s="18">
        <f aca="true" t="shared" si="5" ref="M10:M19">K10*1.0524</f>
        <v>60.775894679070056</v>
      </c>
      <c r="N10" s="18">
        <f aca="true" t="shared" si="6" ref="N10:N19">M10*D10</f>
        <v>1337.0696829395413</v>
      </c>
      <c r="O10" s="8">
        <v>15</v>
      </c>
      <c r="P10" s="18">
        <v>42.67678328012946</v>
      </c>
      <c r="Q10" s="42">
        <v>640.1517492019419</v>
      </c>
      <c r="R10" s="42">
        <f aca="true" t="shared" si="7" ref="R10:R19">P10*1.059</f>
        <v>45.1947134936571</v>
      </c>
      <c r="S10" s="42">
        <f aca="true" t="shared" si="8" ref="S10:S19">R10*O10</f>
        <v>677.9207024048565</v>
      </c>
      <c r="T10" s="42">
        <f aca="true" t="shared" si="9" ref="T10:T19">R10*1.2778</f>
        <v>57.74980490219504</v>
      </c>
      <c r="U10" s="42">
        <f aca="true" t="shared" si="10" ref="U10:U19">T10*O10</f>
        <v>866.2470735329256</v>
      </c>
      <c r="V10" s="42">
        <f aca="true" t="shared" si="11" ref="V10:V19">T10*1.0524</f>
        <v>60.775894679070056</v>
      </c>
      <c r="W10" s="42">
        <f aca="true" t="shared" si="12" ref="W10:W19">V10*O10</f>
        <v>911.6384201860509</v>
      </c>
    </row>
    <row r="11" spans="1:23" ht="17.25" customHeight="1">
      <c r="A11" s="53">
        <f t="shared" si="0"/>
        <v>6</v>
      </c>
      <c r="B11" s="10" t="s">
        <v>45</v>
      </c>
      <c r="C11" s="8" t="s">
        <v>21</v>
      </c>
      <c r="D11" s="8">
        <v>12</v>
      </c>
      <c r="E11" s="18">
        <v>180.8047148346006</v>
      </c>
      <c r="F11" s="18">
        <v>2169.656578015207</v>
      </c>
      <c r="G11" s="18">
        <v>192.04552476058254</v>
      </c>
      <c r="H11" s="18">
        <v>2304.5462971269903</v>
      </c>
      <c r="I11" s="18">
        <f t="shared" si="1"/>
        <v>203.37621072145689</v>
      </c>
      <c r="J11" s="18">
        <f t="shared" si="2"/>
        <v>2440.5145286574825</v>
      </c>
      <c r="K11" s="18">
        <f t="shared" si="3"/>
        <v>259.8741220598776</v>
      </c>
      <c r="L11" s="18">
        <f t="shared" si="4"/>
        <v>3118.489464718531</v>
      </c>
      <c r="M11" s="18">
        <f t="shared" si="5"/>
        <v>273.4915260558152</v>
      </c>
      <c r="N11" s="18">
        <f t="shared" si="6"/>
        <v>3281.898312669782</v>
      </c>
      <c r="O11" s="8">
        <v>9</v>
      </c>
      <c r="P11" s="18">
        <v>192.04552476058254</v>
      </c>
      <c r="Q11" s="42">
        <v>1728.4097228452429</v>
      </c>
      <c r="R11" s="42">
        <f t="shared" si="7"/>
        <v>203.37621072145689</v>
      </c>
      <c r="S11" s="42">
        <f t="shared" si="8"/>
        <v>1830.3858964931119</v>
      </c>
      <c r="T11" s="42">
        <f t="shared" si="9"/>
        <v>259.8741220598776</v>
      </c>
      <c r="U11" s="42">
        <f t="shared" si="10"/>
        <v>2338.8670985388985</v>
      </c>
      <c r="V11" s="42">
        <f t="shared" si="11"/>
        <v>273.4915260558152</v>
      </c>
      <c r="W11" s="42">
        <f t="shared" si="12"/>
        <v>2461.4237345023366</v>
      </c>
    </row>
    <row r="12" spans="1:23" ht="26.25" customHeight="1">
      <c r="A12" s="53">
        <f t="shared" si="0"/>
        <v>7</v>
      </c>
      <c r="B12" s="11" t="s">
        <v>103</v>
      </c>
      <c r="C12" s="8" t="s">
        <v>21</v>
      </c>
      <c r="D12" s="8">
        <v>22</v>
      </c>
      <c r="E12" s="18">
        <v>160.71530207520055</v>
      </c>
      <c r="F12" s="18">
        <v>3535.7366456544123</v>
      </c>
      <c r="G12" s="18">
        <v>170.70713312051785</v>
      </c>
      <c r="H12" s="18">
        <v>3755.556928651393</v>
      </c>
      <c r="I12" s="18">
        <f t="shared" si="1"/>
        <v>180.7788539746284</v>
      </c>
      <c r="J12" s="18">
        <f t="shared" si="2"/>
        <v>3977.1347874418248</v>
      </c>
      <c r="K12" s="18">
        <f t="shared" si="3"/>
        <v>230.99921960878015</v>
      </c>
      <c r="L12" s="18">
        <f t="shared" si="4"/>
        <v>5081.982831393163</v>
      </c>
      <c r="M12" s="18">
        <f t="shared" si="5"/>
        <v>243.10357871628023</v>
      </c>
      <c r="N12" s="18">
        <f t="shared" si="6"/>
        <v>5348.278731758165</v>
      </c>
      <c r="O12" s="8">
        <v>15</v>
      </c>
      <c r="P12" s="18">
        <v>213.38391640064728</v>
      </c>
      <c r="Q12" s="42">
        <v>3200.7587460097093</v>
      </c>
      <c r="R12" s="42">
        <f t="shared" si="7"/>
        <v>225.97356746828547</v>
      </c>
      <c r="S12" s="42">
        <f t="shared" si="8"/>
        <v>3389.603512024282</v>
      </c>
      <c r="T12" s="42">
        <f t="shared" si="9"/>
        <v>288.7490245109752</v>
      </c>
      <c r="U12" s="42">
        <f t="shared" si="10"/>
        <v>4331.235367664628</v>
      </c>
      <c r="V12" s="42">
        <f t="shared" si="11"/>
        <v>303.87947339535026</v>
      </c>
      <c r="W12" s="42">
        <f t="shared" si="12"/>
        <v>4558.192100930254</v>
      </c>
    </row>
    <row r="13" spans="1:23" ht="16.5" customHeight="1">
      <c r="A13" s="53">
        <f t="shared" si="0"/>
        <v>8</v>
      </c>
      <c r="B13" s="10" t="s">
        <v>46</v>
      </c>
      <c r="C13" s="8" t="s">
        <v>21</v>
      </c>
      <c r="D13" s="8">
        <v>27</v>
      </c>
      <c r="E13" s="18">
        <v>50.22353189850017</v>
      </c>
      <c r="F13" s="18">
        <v>1356.0353612595045</v>
      </c>
      <c r="G13" s="18">
        <v>53.34597910016182</v>
      </c>
      <c r="H13" s="18">
        <v>1440.3414357043691</v>
      </c>
      <c r="I13" s="18">
        <f t="shared" si="1"/>
        <v>56.49339186707137</v>
      </c>
      <c r="J13" s="18">
        <f t="shared" si="2"/>
        <v>1525.3215804109268</v>
      </c>
      <c r="K13" s="18">
        <f t="shared" si="3"/>
        <v>72.1872561277438</v>
      </c>
      <c r="L13" s="18">
        <f t="shared" si="4"/>
        <v>1949.0559154490825</v>
      </c>
      <c r="M13" s="18">
        <f t="shared" si="5"/>
        <v>75.96986834883757</v>
      </c>
      <c r="N13" s="18">
        <f t="shared" si="6"/>
        <v>2051.1864454186143</v>
      </c>
      <c r="O13" s="8">
        <v>20</v>
      </c>
      <c r="P13" s="18">
        <v>53.34597910016182</v>
      </c>
      <c r="Q13" s="42">
        <v>1066.9195820032364</v>
      </c>
      <c r="R13" s="42">
        <f t="shared" si="7"/>
        <v>56.49339186707137</v>
      </c>
      <c r="S13" s="42">
        <f t="shared" si="8"/>
        <v>1129.8678373414273</v>
      </c>
      <c r="T13" s="42">
        <f t="shared" si="9"/>
        <v>72.1872561277438</v>
      </c>
      <c r="U13" s="42">
        <f t="shared" si="10"/>
        <v>1443.745122554876</v>
      </c>
      <c r="V13" s="42">
        <f t="shared" si="11"/>
        <v>75.96986834883757</v>
      </c>
      <c r="W13" s="42">
        <f t="shared" si="12"/>
        <v>1519.3973669767513</v>
      </c>
    </row>
    <row r="14" spans="1:23" ht="16.5" customHeight="1">
      <c r="A14" s="53">
        <f t="shared" si="0"/>
        <v>9</v>
      </c>
      <c r="B14" s="10" t="s">
        <v>48</v>
      </c>
      <c r="C14" s="8" t="s">
        <v>21</v>
      </c>
      <c r="D14" s="8">
        <v>22</v>
      </c>
      <c r="E14" s="18">
        <v>401.78825518800136</v>
      </c>
      <c r="F14" s="18">
        <v>8839.34161413603</v>
      </c>
      <c r="G14" s="18">
        <v>426.76783280129456</v>
      </c>
      <c r="H14" s="18">
        <v>9388.89232162848</v>
      </c>
      <c r="I14" s="18">
        <f t="shared" si="1"/>
        <v>451.94713493657093</v>
      </c>
      <c r="J14" s="18">
        <f t="shared" si="2"/>
        <v>9942.83696860456</v>
      </c>
      <c r="K14" s="18">
        <f t="shared" si="3"/>
        <v>577.4980490219504</v>
      </c>
      <c r="L14" s="18">
        <f t="shared" si="4"/>
        <v>12704.957078482908</v>
      </c>
      <c r="M14" s="18">
        <f t="shared" si="5"/>
        <v>607.7589467907005</v>
      </c>
      <c r="N14" s="18">
        <f t="shared" si="6"/>
        <v>13370.696829395412</v>
      </c>
      <c r="O14" s="8">
        <v>15</v>
      </c>
      <c r="P14" s="18">
        <v>533.4597910016182</v>
      </c>
      <c r="Q14" s="42">
        <v>8001.896865024273</v>
      </c>
      <c r="R14" s="42">
        <f t="shared" si="7"/>
        <v>564.9339186707136</v>
      </c>
      <c r="S14" s="42">
        <f t="shared" si="8"/>
        <v>8474.008780060705</v>
      </c>
      <c r="T14" s="42">
        <f t="shared" si="9"/>
        <v>721.872561277438</v>
      </c>
      <c r="U14" s="42">
        <f t="shared" si="10"/>
        <v>10828.08841916157</v>
      </c>
      <c r="V14" s="42">
        <f t="shared" si="11"/>
        <v>759.6986834883758</v>
      </c>
      <c r="W14" s="42">
        <f t="shared" si="12"/>
        <v>11395.480252325637</v>
      </c>
    </row>
    <row r="15" spans="1:23" s="59" customFormat="1" ht="16.5" customHeight="1">
      <c r="A15" s="53">
        <f t="shared" si="0"/>
        <v>10</v>
      </c>
      <c r="B15" s="12" t="s">
        <v>47</v>
      </c>
      <c r="C15" s="8" t="s">
        <v>466</v>
      </c>
      <c r="D15" s="8">
        <v>508</v>
      </c>
      <c r="E15" s="18">
        <v>16.071530207520055</v>
      </c>
      <c r="F15" s="18">
        <v>8164.337345420188</v>
      </c>
      <c r="G15" s="18">
        <f>E15*1.062171</f>
        <v>17.070713312051783</v>
      </c>
      <c r="H15" s="19">
        <f>G15*D15</f>
        <v>8671.922362522306</v>
      </c>
      <c r="I15" s="19">
        <f>G15*1.059</f>
        <v>18.077885397462836</v>
      </c>
      <c r="J15" s="19">
        <f>I15*D15</f>
        <v>9183.56578191112</v>
      </c>
      <c r="K15" s="18">
        <f t="shared" si="3"/>
        <v>23.099921960878014</v>
      </c>
      <c r="L15" s="18">
        <f t="shared" si="4"/>
        <v>11734.760356126031</v>
      </c>
      <c r="M15" s="18">
        <f t="shared" si="5"/>
        <v>24.31035787162802</v>
      </c>
      <c r="N15" s="18">
        <f t="shared" si="6"/>
        <v>12349.661798787034</v>
      </c>
      <c r="O15" s="8">
        <v>352</v>
      </c>
      <c r="P15" s="18">
        <v>17.070713312051783</v>
      </c>
      <c r="Q15" s="42">
        <f>P15*O15</f>
        <v>6008.891085842228</v>
      </c>
      <c r="R15" s="42">
        <f t="shared" si="7"/>
        <v>18.077885397462836</v>
      </c>
      <c r="S15" s="125">
        <f>R15*O15</f>
        <v>6363.415659906918</v>
      </c>
      <c r="T15" s="42">
        <f t="shared" si="9"/>
        <v>23.099921960878014</v>
      </c>
      <c r="U15" s="42">
        <f t="shared" si="10"/>
        <v>8131.172530229061</v>
      </c>
      <c r="V15" s="42">
        <f t="shared" si="11"/>
        <v>24.31035787162802</v>
      </c>
      <c r="W15" s="42">
        <f t="shared" si="12"/>
        <v>8557.245970813063</v>
      </c>
    </row>
    <row r="16" spans="1:23" ht="15.75" customHeight="1">
      <c r="A16" s="53">
        <v>11</v>
      </c>
      <c r="B16" s="10" t="s">
        <v>26</v>
      </c>
      <c r="C16" s="8" t="s">
        <v>21</v>
      </c>
      <c r="D16" s="8">
        <v>12</v>
      </c>
      <c r="E16" s="18">
        <v>200.89412759400068</v>
      </c>
      <c r="F16" s="18">
        <v>2410.729531128008</v>
      </c>
      <c r="G16" s="18">
        <v>213.38391640064728</v>
      </c>
      <c r="H16" s="18">
        <v>2560.6069968077672</v>
      </c>
      <c r="I16" s="18">
        <f t="shared" si="1"/>
        <v>225.97356746828547</v>
      </c>
      <c r="J16" s="18">
        <f t="shared" si="2"/>
        <v>2711.682809619426</v>
      </c>
      <c r="K16" s="18">
        <f t="shared" si="3"/>
        <v>288.7490245109752</v>
      </c>
      <c r="L16" s="18">
        <f t="shared" si="4"/>
        <v>3464.988294131702</v>
      </c>
      <c r="M16" s="18">
        <f t="shared" si="5"/>
        <v>303.87947339535026</v>
      </c>
      <c r="N16" s="18">
        <f t="shared" si="6"/>
        <v>3646.553680744203</v>
      </c>
      <c r="O16" s="8">
        <v>9</v>
      </c>
      <c r="P16" s="18">
        <v>149.3687414804531</v>
      </c>
      <c r="Q16" s="42">
        <v>1344.318673324078</v>
      </c>
      <c r="R16" s="42">
        <f t="shared" si="7"/>
        <v>158.18149722779984</v>
      </c>
      <c r="S16" s="42">
        <f t="shared" si="8"/>
        <v>1423.6334750501985</v>
      </c>
      <c r="T16" s="42">
        <f t="shared" si="9"/>
        <v>202.12431715768264</v>
      </c>
      <c r="U16" s="42">
        <f t="shared" si="10"/>
        <v>1819.1188544191436</v>
      </c>
      <c r="V16" s="42">
        <f t="shared" si="11"/>
        <v>212.71563137674522</v>
      </c>
      <c r="W16" s="42">
        <f t="shared" si="12"/>
        <v>1914.440682390707</v>
      </c>
    </row>
    <row r="17" spans="1:23" ht="29.25" customHeight="1">
      <c r="A17" s="53">
        <v>12</v>
      </c>
      <c r="B17" s="10" t="s">
        <v>121</v>
      </c>
      <c r="C17" s="8" t="s">
        <v>21</v>
      </c>
      <c r="D17" s="8">
        <v>22</v>
      </c>
      <c r="E17" s="18">
        <v>200.89412759400068</v>
      </c>
      <c r="F17" s="18">
        <v>4419.670807068015</v>
      </c>
      <c r="G17" s="18">
        <v>213.38391640064728</v>
      </c>
      <c r="H17" s="18">
        <v>4694.44616081424</v>
      </c>
      <c r="I17" s="18">
        <f t="shared" si="1"/>
        <v>225.97356746828547</v>
      </c>
      <c r="J17" s="18">
        <f t="shared" si="2"/>
        <v>4971.41848430228</v>
      </c>
      <c r="K17" s="18">
        <f t="shared" si="3"/>
        <v>288.7490245109752</v>
      </c>
      <c r="L17" s="18">
        <f t="shared" si="4"/>
        <v>6352.478539241454</v>
      </c>
      <c r="M17" s="18">
        <f t="shared" si="5"/>
        <v>303.87947339535026</v>
      </c>
      <c r="N17" s="18">
        <f t="shared" si="6"/>
        <v>6685.348414697706</v>
      </c>
      <c r="O17" s="8">
        <v>15</v>
      </c>
      <c r="P17" s="18">
        <v>213.38391640064728</v>
      </c>
      <c r="Q17" s="42">
        <v>3200.7587460097093</v>
      </c>
      <c r="R17" s="42">
        <f t="shared" si="7"/>
        <v>225.97356746828547</v>
      </c>
      <c r="S17" s="42">
        <f t="shared" si="8"/>
        <v>3389.603512024282</v>
      </c>
      <c r="T17" s="42">
        <f t="shared" si="9"/>
        <v>288.7490245109752</v>
      </c>
      <c r="U17" s="42">
        <f t="shared" si="10"/>
        <v>4331.235367664628</v>
      </c>
      <c r="V17" s="42">
        <f t="shared" si="11"/>
        <v>303.87947339535026</v>
      </c>
      <c r="W17" s="42">
        <f t="shared" si="12"/>
        <v>4558.192100930254</v>
      </c>
    </row>
    <row r="18" spans="1:23" ht="16.5" customHeight="1">
      <c r="A18" s="53">
        <v>13</v>
      </c>
      <c r="B18" s="10" t="s">
        <v>18</v>
      </c>
      <c r="C18" s="8" t="s">
        <v>22</v>
      </c>
      <c r="D18" s="8">
        <v>1</v>
      </c>
      <c r="E18" s="18">
        <v>602.682382782002</v>
      </c>
      <c r="F18" s="18">
        <v>602.682382782002</v>
      </c>
      <c r="G18" s="18">
        <v>640.1517492019419</v>
      </c>
      <c r="H18" s="18">
        <v>640.1517492019419</v>
      </c>
      <c r="I18" s="18">
        <f t="shared" si="1"/>
        <v>677.9207024048565</v>
      </c>
      <c r="J18" s="18">
        <f t="shared" si="2"/>
        <v>677.9207024048565</v>
      </c>
      <c r="K18" s="18">
        <f t="shared" si="3"/>
        <v>866.2470735329256</v>
      </c>
      <c r="L18" s="18">
        <f t="shared" si="4"/>
        <v>866.2470735329256</v>
      </c>
      <c r="M18" s="18">
        <f t="shared" si="5"/>
        <v>911.6384201860509</v>
      </c>
      <c r="N18" s="18">
        <f t="shared" si="6"/>
        <v>911.6384201860509</v>
      </c>
      <c r="O18" s="8">
        <v>1</v>
      </c>
      <c r="P18" s="18">
        <v>640.1517492019419</v>
      </c>
      <c r="Q18" s="42">
        <v>640.1517492019419</v>
      </c>
      <c r="R18" s="42">
        <f t="shared" si="7"/>
        <v>677.9207024048565</v>
      </c>
      <c r="S18" s="42">
        <f t="shared" si="8"/>
        <v>677.9207024048565</v>
      </c>
      <c r="T18" s="42">
        <f t="shared" si="9"/>
        <v>866.2470735329256</v>
      </c>
      <c r="U18" s="42">
        <f t="shared" si="10"/>
        <v>866.2470735329256</v>
      </c>
      <c r="V18" s="42">
        <f t="shared" si="11"/>
        <v>911.6384201860509</v>
      </c>
      <c r="W18" s="42">
        <f t="shared" si="12"/>
        <v>911.6384201860509</v>
      </c>
    </row>
    <row r="19" spans="1:23" ht="17.25" customHeight="1">
      <c r="A19" s="53">
        <v>14</v>
      </c>
      <c r="B19" s="10" t="s">
        <v>87</v>
      </c>
      <c r="C19" s="8" t="s">
        <v>85</v>
      </c>
      <c r="D19" s="8">
        <v>22</v>
      </c>
      <c r="E19" s="18">
        <v>40.17882551880014</v>
      </c>
      <c r="F19" s="18">
        <v>883.9341614136031</v>
      </c>
      <c r="G19" s="18">
        <v>42.67678328012946</v>
      </c>
      <c r="H19" s="18">
        <v>938.8892321628482</v>
      </c>
      <c r="I19" s="18">
        <f t="shared" si="1"/>
        <v>45.1947134936571</v>
      </c>
      <c r="J19" s="18">
        <f t="shared" si="2"/>
        <v>994.2836968604562</v>
      </c>
      <c r="K19" s="18">
        <f t="shared" si="3"/>
        <v>57.74980490219504</v>
      </c>
      <c r="L19" s="18">
        <f t="shared" si="4"/>
        <v>1270.4957078482907</v>
      </c>
      <c r="M19" s="18">
        <f t="shared" si="5"/>
        <v>60.775894679070056</v>
      </c>
      <c r="N19" s="18">
        <f t="shared" si="6"/>
        <v>1337.0696829395413</v>
      </c>
      <c r="O19" s="8">
        <v>15</v>
      </c>
      <c r="P19" s="18">
        <v>42.67678328012946</v>
      </c>
      <c r="Q19" s="42">
        <v>640.1517492019419</v>
      </c>
      <c r="R19" s="42">
        <f t="shared" si="7"/>
        <v>45.1947134936571</v>
      </c>
      <c r="S19" s="42">
        <f t="shared" si="8"/>
        <v>677.9207024048565</v>
      </c>
      <c r="T19" s="42">
        <f t="shared" si="9"/>
        <v>57.74980490219504</v>
      </c>
      <c r="U19" s="42">
        <f t="shared" si="10"/>
        <v>866.2470735329256</v>
      </c>
      <c r="V19" s="42">
        <f t="shared" si="11"/>
        <v>60.775894679070056</v>
      </c>
      <c r="W19" s="42">
        <f t="shared" si="12"/>
        <v>911.6384201860509</v>
      </c>
    </row>
    <row r="20" spans="1:23" s="21" customFormat="1" ht="17.25" customHeight="1">
      <c r="A20" s="32"/>
      <c r="B20" s="16" t="s">
        <v>95</v>
      </c>
      <c r="D20" s="2"/>
      <c r="E20" s="2"/>
      <c r="F20" s="23">
        <f>SUM(F6:F19)</f>
        <v>40699.14130926861</v>
      </c>
      <c r="G20" s="2"/>
      <c r="H20" s="23">
        <v>43229.447623607135</v>
      </c>
      <c r="I20" s="23"/>
      <c r="J20" s="23">
        <f>SUM(J6:J19)</f>
        <v>45779.98503339996</v>
      </c>
      <c r="K20" s="23"/>
      <c r="L20" s="23">
        <f>SUM(L6:L19)</f>
        <v>58497.66487567847</v>
      </c>
      <c r="M20" s="23"/>
      <c r="N20" s="23">
        <f>SUM(N6:N19)</f>
        <v>61562.942515164</v>
      </c>
      <c r="O20" s="2"/>
      <c r="P20" s="2"/>
      <c r="Q20" s="23">
        <v>32873.926160683724</v>
      </c>
      <c r="R20" s="2"/>
      <c r="S20" s="23">
        <f>SUM(S6:S19)</f>
        <v>34813.48780416406</v>
      </c>
      <c r="T20" s="2"/>
      <c r="U20" s="23">
        <f>SUM(U6:U19)</f>
        <v>44484.674716160844</v>
      </c>
      <c r="V20" s="3"/>
      <c r="W20" s="23">
        <f>SUM(W6:W19)</f>
        <v>46815.67167128766</v>
      </c>
    </row>
    <row r="21" spans="1:23" s="21" customFormat="1" ht="17.25" customHeight="1">
      <c r="A21" s="53">
        <v>15</v>
      </c>
      <c r="B21" s="10" t="s">
        <v>120</v>
      </c>
      <c r="C21" s="8" t="s">
        <v>41</v>
      </c>
      <c r="D21" s="8">
        <v>5</v>
      </c>
      <c r="E21" s="8"/>
      <c r="F21" s="18">
        <v>8344.832992366182</v>
      </c>
      <c r="G21" s="8"/>
      <c r="H21" s="18">
        <v>8863.63960433458</v>
      </c>
      <c r="I21" s="18"/>
      <c r="J21" s="18">
        <f>H21*1.059</f>
        <v>9386.59434099032</v>
      </c>
      <c r="K21" s="18"/>
      <c r="L21" s="18">
        <f>J21*1.2778</f>
        <v>11994.19024891743</v>
      </c>
      <c r="M21" s="18"/>
      <c r="N21" s="18">
        <f>L21*5.24/100+L21</f>
        <v>12622.685817960702</v>
      </c>
      <c r="O21" s="8">
        <v>5</v>
      </c>
      <c r="P21" s="8"/>
      <c r="Q21" s="42">
        <v>11522.731485634957</v>
      </c>
      <c r="R21" s="2"/>
      <c r="S21" s="50">
        <f>Q21*1.059</f>
        <v>12202.572643287418</v>
      </c>
      <c r="T21" s="2"/>
      <c r="U21" s="109">
        <f>S21*1.2778</f>
        <v>15592.447323592663</v>
      </c>
      <c r="V21" s="181"/>
      <c r="W21" s="109">
        <f>U21*5.24/100+U21</f>
        <v>16409.491563348918</v>
      </c>
    </row>
    <row r="22" spans="1:23" s="21" customFormat="1" ht="17.25" customHeight="1">
      <c r="A22" s="9"/>
      <c r="B22" s="10"/>
      <c r="C22" s="8"/>
      <c r="D22" s="8"/>
      <c r="E22" s="8"/>
      <c r="F22" s="20">
        <f>F21+F20</f>
        <v>49043.97430163479</v>
      </c>
      <c r="G22" s="8"/>
      <c r="H22" s="20">
        <v>52093.087227941716</v>
      </c>
      <c r="I22" s="20"/>
      <c r="J22" s="20">
        <f>J21+J20</f>
        <v>55166.579374390276</v>
      </c>
      <c r="K22" s="20"/>
      <c r="L22" s="20">
        <f>L21+L20</f>
        <v>70491.8551245959</v>
      </c>
      <c r="M22" s="20"/>
      <c r="N22" s="20">
        <f>SUM(N20:N21)</f>
        <v>74185.62833312471</v>
      </c>
      <c r="O22" s="8"/>
      <c r="P22" s="8"/>
      <c r="Q22" s="20">
        <v>44396.65764631868</v>
      </c>
      <c r="R22" s="2"/>
      <c r="S22" s="50">
        <f>S21+S20</f>
        <v>47016.060447451484</v>
      </c>
      <c r="T22" s="2"/>
      <c r="U22" s="50">
        <f>U21+U20</f>
        <v>60077.12203975351</v>
      </c>
      <c r="V22" s="3"/>
      <c r="W22" s="50">
        <f>SUM(W20:W21)</f>
        <v>63225.16323463658</v>
      </c>
    </row>
    <row r="23" spans="2:17" ht="11.25" customHeight="1">
      <c r="B23" s="184"/>
      <c r="C23" s="184"/>
      <c r="D23" s="184"/>
      <c r="E23" s="184"/>
      <c r="F23" s="184"/>
      <c r="G23" s="184"/>
      <c r="H23" s="184"/>
      <c r="I23" s="184"/>
      <c r="J23" s="184"/>
      <c r="K23" s="184"/>
      <c r="L23" s="184"/>
      <c r="M23" s="184"/>
      <c r="N23" s="184"/>
      <c r="O23" s="184"/>
      <c r="P23" s="184"/>
      <c r="Q23" s="184"/>
    </row>
    <row r="24" spans="1:23" ht="44.25" customHeight="1">
      <c r="A24" s="465" t="s">
        <v>200</v>
      </c>
      <c r="B24" s="465"/>
      <c r="C24" s="465"/>
      <c r="D24" s="465"/>
      <c r="E24" s="465"/>
      <c r="F24" s="465"/>
      <c r="G24" s="465"/>
      <c r="H24" s="465"/>
      <c r="I24" s="465"/>
      <c r="J24" s="465"/>
      <c r="K24" s="465"/>
      <c r="L24" s="465"/>
      <c r="M24" s="465"/>
      <c r="N24" s="465"/>
      <c r="O24" s="465"/>
      <c r="P24" s="465"/>
      <c r="Q24" s="465"/>
      <c r="R24" s="465"/>
      <c r="S24" s="465"/>
      <c r="T24" s="465"/>
      <c r="U24" s="465"/>
      <c r="V24" s="465"/>
      <c r="W24" s="465"/>
    </row>
  </sheetData>
  <sheetProtection/>
  <mergeCells count="37">
    <mergeCell ref="P4:Q4"/>
    <mergeCell ref="B3:B5"/>
    <mergeCell ref="A3:A5"/>
    <mergeCell ref="C3:C5"/>
    <mergeCell ref="G4:H4"/>
    <mergeCell ref="D3:D5"/>
    <mergeCell ref="O3:O5"/>
    <mergeCell ref="Q6:Q8"/>
    <mergeCell ref="I6:I8"/>
    <mergeCell ref="J6:J8"/>
    <mergeCell ref="I4:J4"/>
    <mergeCell ref="P3:W3"/>
    <mergeCell ref="E3:N3"/>
    <mergeCell ref="M4:N4"/>
    <mergeCell ref="M6:M8"/>
    <mergeCell ref="E4:F4"/>
    <mergeCell ref="P6:P8"/>
    <mergeCell ref="H6:H8"/>
    <mergeCell ref="K6:K8"/>
    <mergeCell ref="T4:U4"/>
    <mergeCell ref="T6:T8"/>
    <mergeCell ref="U6:U8"/>
    <mergeCell ref="R6:R8"/>
    <mergeCell ref="S6:S8"/>
    <mergeCell ref="L6:L8"/>
    <mergeCell ref="R4:S4"/>
    <mergeCell ref="K4:L4"/>
    <mergeCell ref="N6:N8"/>
    <mergeCell ref="A1:W1"/>
    <mergeCell ref="A2:W2"/>
    <mergeCell ref="A24:W24"/>
    <mergeCell ref="V4:W4"/>
    <mergeCell ref="V6:V8"/>
    <mergeCell ref="W6:W8"/>
    <mergeCell ref="E6:E8"/>
    <mergeCell ref="F6:F8"/>
    <mergeCell ref="G6:G8"/>
  </mergeCells>
  <printOptions/>
  <pageMargins left="0.5118110236220472" right="0.15748031496062992" top="0.5511811023622047" bottom="0.2362204724409449" header="0.4330708661417323" footer="0.1574803149606299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rgb="FF00FF00"/>
  </sheetPr>
  <dimension ref="A1:N25"/>
  <sheetViews>
    <sheetView zoomScalePageLayoutView="0" workbookViewId="0" topLeftCell="A1">
      <pane xSplit="3" ySplit="4" topLeftCell="D14" activePane="bottomRight" state="frozen"/>
      <selection pane="topLeft" activeCell="A1" sqref="A1"/>
      <selection pane="topRight" activeCell="D1" sqref="D1"/>
      <selection pane="bottomLeft" activeCell="A5" sqref="A5"/>
      <selection pane="bottomRight" activeCell="P17" sqref="P17"/>
    </sheetView>
  </sheetViews>
  <sheetFormatPr defaultColWidth="9.140625" defaultRowHeight="12.75"/>
  <cols>
    <col min="1" max="1" width="7.57421875" style="0" customWidth="1"/>
    <col min="2" max="2" width="64.140625" style="0" customWidth="1"/>
    <col min="3" max="3" width="11.28125" style="0" customWidth="1"/>
    <col min="4" max="4" width="9.8515625" style="0" customWidth="1"/>
    <col min="5" max="5" width="10.57421875" style="0" hidden="1" customWidth="1"/>
    <col min="6" max="6" width="11.140625" style="0" hidden="1" customWidth="1"/>
    <col min="7" max="7" width="10.140625" style="0" hidden="1" customWidth="1"/>
    <col min="8" max="8" width="10.28125" style="0" hidden="1" customWidth="1"/>
    <col min="9" max="9" width="9.421875" style="0" hidden="1" customWidth="1"/>
    <col min="10" max="10" width="12.421875" style="0" hidden="1" customWidth="1"/>
    <col min="11" max="11" width="13.28125" style="0" hidden="1" customWidth="1"/>
    <col min="12" max="12" width="16.57421875" style="0" hidden="1" customWidth="1"/>
    <col min="13" max="13" width="16.140625" style="0" customWidth="1"/>
    <col min="14" max="14" width="18.7109375" style="0" customWidth="1"/>
  </cols>
  <sheetData>
    <row r="1" spans="2:14" ht="22.5" customHeight="1">
      <c r="B1" s="356" t="s">
        <v>217</v>
      </c>
      <c r="C1" s="356"/>
      <c r="D1" s="356"/>
      <c r="E1" s="356"/>
      <c r="F1" s="356"/>
      <c r="G1" s="356"/>
      <c r="H1" s="356"/>
      <c r="I1" s="356"/>
      <c r="J1" s="356"/>
      <c r="K1" s="356"/>
      <c r="L1" s="356"/>
      <c r="M1" s="356"/>
      <c r="N1" s="296"/>
    </row>
    <row r="2" spans="2:14" ht="23.25" customHeight="1">
      <c r="B2" s="447" t="s">
        <v>507</v>
      </c>
      <c r="C2" s="447"/>
      <c r="D2" s="447"/>
      <c r="E2" s="447"/>
      <c r="F2" s="447"/>
      <c r="G2" s="447"/>
      <c r="H2" s="447"/>
      <c r="I2" s="447"/>
      <c r="J2" s="447"/>
      <c r="K2" s="447"/>
      <c r="L2" s="447"/>
      <c r="M2" s="447"/>
      <c r="N2" s="297"/>
    </row>
    <row r="3" spans="1:14" ht="17.25" customHeight="1">
      <c r="A3" s="364" t="s">
        <v>79</v>
      </c>
      <c r="B3" s="364" t="s">
        <v>129</v>
      </c>
      <c r="C3" s="364" t="s">
        <v>2</v>
      </c>
      <c r="D3" s="364" t="s">
        <v>73</v>
      </c>
      <c r="E3" s="358" t="s">
        <v>378</v>
      </c>
      <c r="F3" s="358"/>
      <c r="G3" s="358" t="s">
        <v>386</v>
      </c>
      <c r="H3" s="358"/>
      <c r="I3" s="358" t="s">
        <v>448</v>
      </c>
      <c r="J3" s="358"/>
      <c r="K3" s="358" t="s">
        <v>469</v>
      </c>
      <c r="L3" s="358"/>
      <c r="M3" s="358" t="s">
        <v>470</v>
      </c>
      <c r="N3" s="358"/>
    </row>
    <row r="4" spans="1:14" ht="19.5" customHeight="1">
      <c r="A4" s="364"/>
      <c r="B4" s="364"/>
      <c r="C4" s="364"/>
      <c r="D4" s="364"/>
      <c r="E4" s="1" t="s">
        <v>86</v>
      </c>
      <c r="F4" s="1" t="s">
        <v>81</v>
      </c>
      <c r="G4" s="1" t="s">
        <v>86</v>
      </c>
      <c r="H4" s="1" t="s">
        <v>81</v>
      </c>
      <c r="I4" s="1" t="s">
        <v>86</v>
      </c>
      <c r="J4" s="1" t="s">
        <v>81</v>
      </c>
      <c r="K4" s="1" t="s">
        <v>86</v>
      </c>
      <c r="L4" s="1" t="s">
        <v>81</v>
      </c>
      <c r="M4" s="1" t="s">
        <v>86</v>
      </c>
      <c r="N4" s="1" t="s">
        <v>81</v>
      </c>
    </row>
    <row r="5" spans="1:14" ht="17.25" customHeight="1">
      <c r="A5" s="53">
        <v>1</v>
      </c>
      <c r="B5" s="38" t="s">
        <v>5</v>
      </c>
      <c r="C5" s="8" t="s">
        <v>20</v>
      </c>
      <c r="D5" s="8">
        <v>1</v>
      </c>
      <c r="E5" s="439">
        <v>1506.7059569550051</v>
      </c>
      <c r="F5" s="439">
        <v>1506.7059569550051</v>
      </c>
      <c r="G5" s="439">
        <v>1600.3793730048546</v>
      </c>
      <c r="H5" s="439">
        <v>1600.3793730048546</v>
      </c>
      <c r="I5" s="439">
        <f>G5*1.059</f>
        <v>1694.801756012141</v>
      </c>
      <c r="J5" s="439">
        <f>H5*1.059</f>
        <v>1694.801756012141</v>
      </c>
      <c r="K5" s="439">
        <f>I5*1.2778</f>
        <v>2165.6176838323136</v>
      </c>
      <c r="L5" s="439">
        <f>K5*D6</f>
        <v>2165.6176838323136</v>
      </c>
      <c r="M5" s="439">
        <f>K5*1.0524</f>
        <v>2279.0960504651266</v>
      </c>
      <c r="N5" s="439">
        <f>M5*D5</f>
        <v>2279.0960504651266</v>
      </c>
    </row>
    <row r="6" spans="1:14" ht="17.25" customHeight="1">
      <c r="A6" s="53">
        <f>A5+1</f>
        <v>2</v>
      </c>
      <c r="B6" s="38" t="s">
        <v>6</v>
      </c>
      <c r="C6" s="8" t="s">
        <v>20</v>
      </c>
      <c r="D6" s="8">
        <v>1</v>
      </c>
      <c r="E6" s="440"/>
      <c r="F6" s="440"/>
      <c r="G6" s="440"/>
      <c r="H6" s="440"/>
      <c r="I6" s="440"/>
      <c r="J6" s="440"/>
      <c r="K6" s="440"/>
      <c r="L6" s="440"/>
      <c r="M6" s="440"/>
      <c r="N6" s="440"/>
    </row>
    <row r="7" spans="1:14" ht="17.25" customHeight="1">
      <c r="A7" s="53">
        <f aca="true" t="shared" si="0" ref="A7:A21">A6+1</f>
        <v>3</v>
      </c>
      <c r="B7" s="38" t="s">
        <v>195</v>
      </c>
      <c r="C7" s="8" t="s">
        <v>20</v>
      </c>
      <c r="D7" s="8">
        <v>1</v>
      </c>
      <c r="E7" s="441"/>
      <c r="F7" s="441"/>
      <c r="G7" s="441"/>
      <c r="H7" s="441"/>
      <c r="I7" s="441"/>
      <c r="J7" s="441"/>
      <c r="K7" s="441"/>
      <c r="L7" s="441"/>
      <c r="M7" s="441"/>
      <c r="N7" s="441"/>
    </row>
    <row r="8" spans="1:14" ht="17.25" customHeight="1">
      <c r="A8" s="53">
        <f t="shared" si="0"/>
        <v>4</v>
      </c>
      <c r="B8" s="38" t="s">
        <v>182</v>
      </c>
      <c r="C8" s="8" t="s">
        <v>21</v>
      </c>
      <c r="D8" s="8">
        <v>1</v>
      </c>
      <c r="E8" s="18">
        <v>200.89412759400068</v>
      </c>
      <c r="F8" s="18">
        <v>200.89412759400068</v>
      </c>
      <c r="G8" s="18">
        <v>213.38391640064728</v>
      </c>
      <c r="H8" s="18">
        <v>213.38391640064728</v>
      </c>
      <c r="I8" s="18">
        <f>G8*1.059</f>
        <v>225.97356746828547</v>
      </c>
      <c r="J8" s="18">
        <f>I8*D8</f>
        <v>225.97356746828547</v>
      </c>
      <c r="K8" s="18">
        <f>I8*1.2778</f>
        <v>288.7490245109752</v>
      </c>
      <c r="L8" s="18">
        <f>K8*D8</f>
        <v>288.7490245109752</v>
      </c>
      <c r="M8" s="18">
        <f>K8*1.0524</f>
        <v>303.87947339535026</v>
      </c>
      <c r="N8" s="18">
        <f>M8*D8</f>
        <v>303.87947339535026</v>
      </c>
    </row>
    <row r="9" spans="1:14" ht="17.25" customHeight="1">
      <c r="A9" s="53">
        <v>5</v>
      </c>
      <c r="B9" s="10" t="s">
        <v>183</v>
      </c>
      <c r="C9" s="8" t="s">
        <v>21</v>
      </c>
      <c r="D9" s="8">
        <v>1</v>
      </c>
      <c r="E9" s="18">
        <v>200.89412759400068</v>
      </c>
      <c r="F9" s="18">
        <v>200.89412759400068</v>
      </c>
      <c r="G9" s="18">
        <v>213.38391640064728</v>
      </c>
      <c r="H9" s="18">
        <v>213.38391640064728</v>
      </c>
      <c r="I9" s="18">
        <f aca="true" t="shared" si="1" ref="I9:I22">G9*1.059</f>
        <v>225.97356746828547</v>
      </c>
      <c r="J9" s="18">
        <f aca="true" t="shared" si="2" ref="J9:J22">I9*D9</f>
        <v>225.97356746828547</v>
      </c>
      <c r="K9" s="18">
        <f aca="true" t="shared" si="3" ref="K9:K22">I9*1.2778</f>
        <v>288.7490245109752</v>
      </c>
      <c r="L9" s="18">
        <f aca="true" t="shared" si="4" ref="L9:L22">K9*D9</f>
        <v>288.7490245109752</v>
      </c>
      <c r="M9" s="18">
        <f aca="true" t="shared" si="5" ref="M9:M22">K9*1.0524</f>
        <v>303.87947339535026</v>
      </c>
      <c r="N9" s="18">
        <f aca="true" t="shared" si="6" ref="N9:N22">M9*D9</f>
        <v>303.87947339535026</v>
      </c>
    </row>
    <row r="10" spans="1:14" ht="17.25" customHeight="1">
      <c r="A10" s="53">
        <f t="shared" si="0"/>
        <v>6</v>
      </c>
      <c r="B10" s="10" t="s">
        <v>270</v>
      </c>
      <c r="C10" s="8" t="s">
        <v>21</v>
      </c>
      <c r="D10" s="8">
        <v>1</v>
      </c>
      <c r="E10" s="18">
        <v>502.2353189850017</v>
      </c>
      <c r="F10" s="18">
        <v>502.2353189850017</v>
      </c>
      <c r="G10" s="18">
        <v>533.4597910016182</v>
      </c>
      <c r="H10" s="18">
        <v>533.4597910016182</v>
      </c>
      <c r="I10" s="18">
        <f t="shared" si="1"/>
        <v>564.9339186707136</v>
      </c>
      <c r="J10" s="18">
        <f t="shared" si="2"/>
        <v>564.9339186707136</v>
      </c>
      <c r="K10" s="18">
        <f t="shared" si="3"/>
        <v>721.872561277438</v>
      </c>
      <c r="L10" s="18">
        <f t="shared" si="4"/>
        <v>721.872561277438</v>
      </c>
      <c r="M10" s="18">
        <f t="shared" si="5"/>
        <v>759.6986834883758</v>
      </c>
      <c r="N10" s="18">
        <f t="shared" si="6"/>
        <v>759.6986834883758</v>
      </c>
    </row>
    <row r="11" spans="1:14" ht="17.25" customHeight="1">
      <c r="A11" s="53">
        <f t="shared" si="0"/>
        <v>7</v>
      </c>
      <c r="B11" s="38" t="s">
        <v>268</v>
      </c>
      <c r="C11" s="8" t="s">
        <v>21</v>
      </c>
      <c r="D11" s="8">
        <v>17</v>
      </c>
      <c r="E11" s="18">
        <v>46.205649346620156</v>
      </c>
      <c r="F11" s="18">
        <v>785.4960388925426</v>
      </c>
      <c r="G11" s="18">
        <v>49.07830077214888</v>
      </c>
      <c r="H11" s="18">
        <v>834.3311131265309</v>
      </c>
      <c r="I11" s="18">
        <f t="shared" si="1"/>
        <v>51.97392051770566</v>
      </c>
      <c r="J11" s="18">
        <f t="shared" si="2"/>
        <v>883.5566488009962</v>
      </c>
      <c r="K11" s="18">
        <f t="shared" si="3"/>
        <v>66.41227563752429</v>
      </c>
      <c r="L11" s="18">
        <f t="shared" si="4"/>
        <v>1129.008685837913</v>
      </c>
      <c r="M11" s="18">
        <f t="shared" si="5"/>
        <v>69.89227888093056</v>
      </c>
      <c r="N11" s="18">
        <f t="shared" si="6"/>
        <v>1188.1687409758194</v>
      </c>
    </row>
    <row r="12" spans="1:14" ht="17.25" customHeight="1">
      <c r="A12" s="53">
        <f t="shared" si="0"/>
        <v>8</v>
      </c>
      <c r="B12" s="38" t="s">
        <v>269</v>
      </c>
      <c r="C12" s="8" t="s">
        <v>20</v>
      </c>
      <c r="D12" s="8">
        <v>4</v>
      </c>
      <c r="E12" s="18">
        <v>1104.9177017670038</v>
      </c>
      <c r="F12" s="18">
        <v>4419.670807068015</v>
      </c>
      <c r="G12" s="18">
        <v>1173.6115402035603</v>
      </c>
      <c r="H12" s="18">
        <v>4694.446160814241</v>
      </c>
      <c r="I12" s="18">
        <f t="shared" si="1"/>
        <v>1242.8546210755703</v>
      </c>
      <c r="J12" s="18">
        <f t="shared" si="2"/>
        <v>4971.418484302281</v>
      </c>
      <c r="K12" s="18">
        <f t="shared" si="3"/>
        <v>1588.1196348103638</v>
      </c>
      <c r="L12" s="18">
        <f t="shared" si="4"/>
        <v>6352.478539241455</v>
      </c>
      <c r="M12" s="18">
        <f t="shared" si="5"/>
        <v>1671.3371036744268</v>
      </c>
      <c r="N12" s="18">
        <f t="shared" si="6"/>
        <v>6685.348414697707</v>
      </c>
    </row>
    <row r="13" spans="1:14" ht="17.25" customHeight="1">
      <c r="A13" s="53">
        <f t="shared" si="0"/>
        <v>9</v>
      </c>
      <c r="B13" s="10" t="s">
        <v>157</v>
      </c>
      <c r="C13" s="8" t="s">
        <v>21</v>
      </c>
      <c r="D13" s="8">
        <v>17</v>
      </c>
      <c r="E13" s="18">
        <v>40.17882551880014</v>
      </c>
      <c r="F13" s="18">
        <v>683.0400338196024</v>
      </c>
      <c r="G13" s="18">
        <v>42.67678328012946</v>
      </c>
      <c r="H13" s="18">
        <v>725.5053157622009</v>
      </c>
      <c r="I13" s="18">
        <f t="shared" si="1"/>
        <v>45.1947134936571</v>
      </c>
      <c r="J13" s="18">
        <f t="shared" si="2"/>
        <v>768.3101293921707</v>
      </c>
      <c r="K13" s="18">
        <f t="shared" si="3"/>
        <v>57.74980490219504</v>
      </c>
      <c r="L13" s="18">
        <f t="shared" si="4"/>
        <v>981.7466833373156</v>
      </c>
      <c r="M13" s="18">
        <f t="shared" si="5"/>
        <v>60.775894679070056</v>
      </c>
      <c r="N13" s="18">
        <f t="shared" si="6"/>
        <v>1033.190209544191</v>
      </c>
    </row>
    <row r="14" spans="1:14" ht="17.25" customHeight="1">
      <c r="A14" s="53">
        <f t="shared" si="0"/>
        <v>10</v>
      </c>
      <c r="B14" s="10" t="s">
        <v>184</v>
      </c>
      <c r="C14" s="8" t="s">
        <v>21</v>
      </c>
      <c r="D14" s="8">
        <v>17</v>
      </c>
      <c r="E14" s="18">
        <v>60.2682382782002</v>
      </c>
      <c r="F14" s="18">
        <v>1024.5600507294034</v>
      </c>
      <c r="G14" s="18">
        <v>64.01517492019418</v>
      </c>
      <c r="H14" s="18">
        <v>1088.257973643301</v>
      </c>
      <c r="I14" s="18">
        <f t="shared" si="1"/>
        <v>67.79207024048564</v>
      </c>
      <c r="J14" s="18">
        <f t="shared" si="2"/>
        <v>1152.4651940882559</v>
      </c>
      <c r="K14" s="18">
        <f t="shared" si="3"/>
        <v>86.62470735329256</v>
      </c>
      <c r="L14" s="18">
        <f t="shared" si="4"/>
        <v>1472.6200250059735</v>
      </c>
      <c r="M14" s="18">
        <f t="shared" si="5"/>
        <v>91.1638420186051</v>
      </c>
      <c r="N14" s="18">
        <f t="shared" si="6"/>
        <v>1549.7853143162865</v>
      </c>
    </row>
    <row r="15" spans="1:14" ht="17.25" customHeight="1">
      <c r="A15" s="53">
        <f t="shared" si="0"/>
        <v>11</v>
      </c>
      <c r="B15" s="10" t="s">
        <v>267</v>
      </c>
      <c r="C15" s="8" t="s">
        <v>21</v>
      </c>
      <c r="D15" s="8">
        <v>17</v>
      </c>
      <c r="E15" s="18">
        <v>140.6258893158005</v>
      </c>
      <c r="F15" s="18">
        <v>2390.6401183686085</v>
      </c>
      <c r="G15" s="18">
        <v>149.3687414804531</v>
      </c>
      <c r="H15" s="18">
        <v>2539.268605167703</v>
      </c>
      <c r="I15" s="18">
        <f t="shared" si="1"/>
        <v>158.18149722779984</v>
      </c>
      <c r="J15" s="18">
        <f t="shared" si="2"/>
        <v>2689.085452872597</v>
      </c>
      <c r="K15" s="18">
        <f t="shared" si="3"/>
        <v>202.12431715768264</v>
      </c>
      <c r="L15" s="18">
        <f t="shared" si="4"/>
        <v>3436.1133916806048</v>
      </c>
      <c r="M15" s="18">
        <f t="shared" si="5"/>
        <v>212.71563137674522</v>
      </c>
      <c r="N15" s="18">
        <f t="shared" si="6"/>
        <v>3616.1657334046686</v>
      </c>
    </row>
    <row r="16" spans="1:14" ht="17.25" customHeight="1">
      <c r="A16" s="53">
        <f t="shared" si="0"/>
        <v>12</v>
      </c>
      <c r="B16" s="10" t="s">
        <v>185</v>
      </c>
      <c r="C16" s="8" t="s">
        <v>21</v>
      </c>
      <c r="D16" s="8">
        <v>51</v>
      </c>
      <c r="E16" s="18">
        <v>14.062588931580047</v>
      </c>
      <c r="F16" s="18">
        <v>717.1920355105824</v>
      </c>
      <c r="G16" s="18">
        <v>14.936874148045309</v>
      </c>
      <c r="H16" s="18">
        <v>761.7805815503108</v>
      </c>
      <c r="I16" s="18">
        <f t="shared" si="1"/>
        <v>15.818149722779982</v>
      </c>
      <c r="J16" s="18">
        <f t="shared" si="2"/>
        <v>806.7256358617791</v>
      </c>
      <c r="K16" s="18">
        <f t="shared" si="3"/>
        <v>20.21243171576826</v>
      </c>
      <c r="L16" s="18">
        <f t="shared" si="4"/>
        <v>1030.8340175041812</v>
      </c>
      <c r="M16" s="18">
        <f t="shared" si="5"/>
        <v>21.27156313767452</v>
      </c>
      <c r="N16" s="18">
        <f t="shared" si="6"/>
        <v>1084.8497200214006</v>
      </c>
    </row>
    <row r="17" spans="1:14" ht="17.25" customHeight="1">
      <c r="A17" s="53">
        <f t="shared" si="0"/>
        <v>13</v>
      </c>
      <c r="B17" s="10" t="s">
        <v>15</v>
      </c>
      <c r="C17" s="8" t="s">
        <v>21</v>
      </c>
      <c r="D17" s="8">
        <v>17</v>
      </c>
      <c r="E17" s="18">
        <v>50.22353189850017</v>
      </c>
      <c r="F17" s="18">
        <v>853.8000422745029</v>
      </c>
      <c r="G17" s="18">
        <v>53.34597910016182</v>
      </c>
      <c r="H17" s="18">
        <v>906.8816447027509</v>
      </c>
      <c r="I17" s="18">
        <f t="shared" si="1"/>
        <v>56.49339186707137</v>
      </c>
      <c r="J17" s="18">
        <f t="shared" si="2"/>
        <v>960.3876617402133</v>
      </c>
      <c r="K17" s="18">
        <f t="shared" si="3"/>
        <v>72.1872561277438</v>
      </c>
      <c r="L17" s="18">
        <f t="shared" si="4"/>
        <v>1227.1833541716444</v>
      </c>
      <c r="M17" s="18">
        <f t="shared" si="5"/>
        <v>75.96986834883757</v>
      </c>
      <c r="N17" s="18">
        <f t="shared" si="6"/>
        <v>1291.4877619302385</v>
      </c>
    </row>
    <row r="18" spans="1:14" ht="17.25" customHeight="1">
      <c r="A18" s="53">
        <f t="shared" si="0"/>
        <v>14</v>
      </c>
      <c r="B18" s="10" t="s">
        <v>121</v>
      </c>
      <c r="C18" s="8" t="s">
        <v>21</v>
      </c>
      <c r="D18" s="8">
        <v>17</v>
      </c>
      <c r="E18" s="18">
        <v>50.22353189850017</v>
      </c>
      <c r="F18" s="18">
        <v>853.8000422745029</v>
      </c>
      <c r="G18" s="18">
        <v>53.34597910016182</v>
      </c>
      <c r="H18" s="18">
        <v>906.8816447027509</v>
      </c>
      <c r="I18" s="18">
        <f t="shared" si="1"/>
        <v>56.49339186707137</v>
      </c>
      <c r="J18" s="18">
        <f t="shared" si="2"/>
        <v>960.3876617402133</v>
      </c>
      <c r="K18" s="18">
        <f t="shared" si="3"/>
        <v>72.1872561277438</v>
      </c>
      <c r="L18" s="18">
        <f t="shared" si="4"/>
        <v>1227.1833541716444</v>
      </c>
      <c r="M18" s="18">
        <f t="shared" si="5"/>
        <v>75.96986834883757</v>
      </c>
      <c r="N18" s="18">
        <f t="shared" si="6"/>
        <v>1291.4877619302385</v>
      </c>
    </row>
    <row r="19" spans="1:14" ht="16.5" customHeight="1">
      <c r="A19" s="53">
        <f t="shared" si="0"/>
        <v>15</v>
      </c>
      <c r="B19" s="54" t="s">
        <v>508</v>
      </c>
      <c r="C19" s="8" t="s">
        <v>20</v>
      </c>
      <c r="D19" s="8">
        <v>1</v>
      </c>
      <c r="E19" s="18">
        <v>6629.506210602022</v>
      </c>
      <c r="F19" s="18">
        <v>6629.506210602022</v>
      </c>
      <c r="G19" s="18">
        <v>7041.669241221361</v>
      </c>
      <c r="H19" s="18">
        <v>7041.669241221361</v>
      </c>
      <c r="I19" s="18">
        <f t="shared" si="1"/>
        <v>7457.12772645342</v>
      </c>
      <c r="J19" s="18">
        <f t="shared" si="2"/>
        <v>7457.12772645342</v>
      </c>
      <c r="K19" s="18">
        <f t="shared" si="3"/>
        <v>9528.71780886218</v>
      </c>
      <c r="L19" s="18">
        <f t="shared" si="4"/>
        <v>9528.71780886218</v>
      </c>
      <c r="M19" s="18">
        <f t="shared" si="5"/>
        <v>10028.02262204656</v>
      </c>
      <c r="N19" s="18">
        <f t="shared" si="6"/>
        <v>10028.02262204656</v>
      </c>
    </row>
    <row r="20" spans="1:14" ht="17.25" customHeight="1">
      <c r="A20" s="53">
        <f t="shared" si="0"/>
        <v>16</v>
      </c>
      <c r="B20" s="10" t="s">
        <v>97</v>
      </c>
      <c r="C20" s="8" t="s">
        <v>21</v>
      </c>
      <c r="D20" s="8">
        <v>1</v>
      </c>
      <c r="E20" s="18">
        <v>1004.4706379700034</v>
      </c>
      <c r="F20" s="18">
        <v>1004.4706379700034</v>
      </c>
      <c r="G20" s="18">
        <v>1066.9195820032364</v>
      </c>
      <c r="H20" s="18">
        <v>1066.9195820032364</v>
      </c>
      <c r="I20" s="18">
        <f t="shared" si="1"/>
        <v>1129.8678373414273</v>
      </c>
      <c r="J20" s="18">
        <f t="shared" si="2"/>
        <v>1129.8678373414273</v>
      </c>
      <c r="K20" s="18">
        <f t="shared" si="3"/>
        <v>1443.745122554876</v>
      </c>
      <c r="L20" s="18">
        <f t="shared" si="4"/>
        <v>1443.745122554876</v>
      </c>
      <c r="M20" s="18">
        <f t="shared" si="5"/>
        <v>1519.3973669767515</v>
      </c>
      <c r="N20" s="18">
        <f t="shared" si="6"/>
        <v>1519.3973669767515</v>
      </c>
    </row>
    <row r="21" spans="1:14" ht="17.25" customHeight="1">
      <c r="A21" s="53">
        <f t="shared" si="0"/>
        <v>17</v>
      </c>
      <c r="B21" s="5" t="s">
        <v>199</v>
      </c>
      <c r="C21" s="8" t="s">
        <v>21</v>
      </c>
      <c r="D21" s="8">
        <v>3</v>
      </c>
      <c r="E21" s="18">
        <v>44.19670807068015</v>
      </c>
      <c r="F21" s="18">
        <v>132.59012421204045</v>
      </c>
      <c r="G21" s="18">
        <v>46.944461608142404</v>
      </c>
      <c r="H21" s="18">
        <v>140.8333848244272</v>
      </c>
      <c r="I21" s="18">
        <f t="shared" si="1"/>
        <v>49.71418484302281</v>
      </c>
      <c r="J21" s="18">
        <f t="shared" si="2"/>
        <v>149.14255452906843</v>
      </c>
      <c r="K21" s="18">
        <f t="shared" si="3"/>
        <v>63.52478539241454</v>
      </c>
      <c r="L21" s="18">
        <f t="shared" si="4"/>
        <v>190.57435617724363</v>
      </c>
      <c r="M21" s="18">
        <f t="shared" si="5"/>
        <v>66.85348414697707</v>
      </c>
      <c r="N21" s="18">
        <f t="shared" si="6"/>
        <v>200.56045244093121</v>
      </c>
    </row>
    <row r="22" spans="1:14" ht="17.25" customHeight="1">
      <c r="A22" s="53">
        <v>18</v>
      </c>
      <c r="B22" s="10" t="s">
        <v>266</v>
      </c>
      <c r="C22" s="8" t="s">
        <v>21</v>
      </c>
      <c r="D22" s="8">
        <v>5</v>
      </c>
      <c r="E22" s="18">
        <v>261.16236587220084</v>
      </c>
      <c r="F22" s="18">
        <v>1305.8118293610041</v>
      </c>
      <c r="G22" s="18">
        <v>277.3990913208414</v>
      </c>
      <c r="H22" s="18">
        <v>1386.995456604207</v>
      </c>
      <c r="I22" s="18">
        <f t="shared" si="1"/>
        <v>293.76563770877107</v>
      </c>
      <c r="J22" s="18">
        <f t="shared" si="2"/>
        <v>1468.8281885438553</v>
      </c>
      <c r="K22" s="18">
        <f t="shared" si="3"/>
        <v>375.3737318642677</v>
      </c>
      <c r="L22" s="18">
        <f t="shared" si="4"/>
        <v>1876.8686593213386</v>
      </c>
      <c r="M22" s="18">
        <f t="shared" si="5"/>
        <v>395.0433154139553</v>
      </c>
      <c r="N22" s="18">
        <f t="shared" si="6"/>
        <v>1975.2165770697766</v>
      </c>
    </row>
    <row r="23" spans="1:14" ht="17.25" customHeight="1">
      <c r="A23" s="9"/>
      <c r="B23" s="9" t="s">
        <v>95</v>
      </c>
      <c r="C23" s="8"/>
      <c r="D23" s="4"/>
      <c r="E23" s="4"/>
      <c r="F23" s="34">
        <f>SUM(F5:F22)</f>
        <v>23211.30750221084</v>
      </c>
      <c r="G23" s="4"/>
      <c r="H23" s="34">
        <v>24654.37770093079</v>
      </c>
      <c r="I23" s="4"/>
      <c r="J23" s="34">
        <f>SUM(J5:J22)</f>
        <v>26108.985985285704</v>
      </c>
      <c r="K23" s="4"/>
      <c r="L23" s="34">
        <f>SUM(L5:L22)</f>
        <v>33362.06229199807</v>
      </c>
      <c r="M23" s="4"/>
      <c r="N23" s="50">
        <f>SUM(N5:N22)</f>
        <v>35110.23435609877</v>
      </c>
    </row>
    <row r="24" spans="3:12" ht="12.75">
      <c r="C24" s="28"/>
      <c r="J24" s="204"/>
      <c r="L24" s="204"/>
    </row>
    <row r="25" spans="1:14" ht="53.25" customHeight="1">
      <c r="A25" s="474" t="s">
        <v>139</v>
      </c>
      <c r="B25" s="474"/>
      <c r="C25" s="474"/>
      <c r="D25" s="474"/>
      <c r="E25" s="474"/>
      <c r="F25" s="474"/>
      <c r="G25" s="474"/>
      <c r="H25" s="474"/>
      <c r="I25" s="474"/>
      <c r="J25" s="474"/>
      <c r="K25" s="474"/>
      <c r="L25" s="474"/>
      <c r="M25" s="474"/>
      <c r="N25" s="474"/>
    </row>
  </sheetData>
  <sheetProtection/>
  <mergeCells count="22">
    <mergeCell ref="E3:F3"/>
    <mergeCell ref="G3:H3"/>
    <mergeCell ref="L5:L7"/>
    <mergeCell ref="M5:M7"/>
    <mergeCell ref="A25:N25"/>
    <mergeCell ref="I3:J3"/>
    <mergeCell ref="K3:L3"/>
    <mergeCell ref="M3:N3"/>
    <mergeCell ref="E5:E7"/>
    <mergeCell ref="F5:F7"/>
    <mergeCell ref="K5:K7"/>
    <mergeCell ref="A3:A4"/>
    <mergeCell ref="B3:B4"/>
    <mergeCell ref="C3:C4"/>
    <mergeCell ref="G5:G7"/>
    <mergeCell ref="D3:D4"/>
    <mergeCell ref="B1:M1"/>
    <mergeCell ref="N5:N7"/>
    <mergeCell ref="H5:H7"/>
    <mergeCell ref="I5:I7"/>
    <mergeCell ref="J5:J7"/>
    <mergeCell ref="B2:M2"/>
  </mergeCells>
  <printOptions/>
  <pageMargins left="0.86" right="0.15748031496062992" top="0.4330708661417323" bottom="0.4330708661417323" header="0.2362204724409449" footer="0.15748031496062992"/>
  <pageSetup horizontalDpi="600" verticalDpi="600" orientation="landscape" paperSize="9" r:id="rId1"/>
  <headerFooter alignWithMargins="0">
    <oddFooter>&amp;L&amp;8&amp;Z&amp;F</oddFooter>
  </headerFooter>
</worksheet>
</file>

<file path=xl/worksheets/sheet35.xml><?xml version="1.0" encoding="utf-8"?>
<worksheet xmlns="http://schemas.openxmlformats.org/spreadsheetml/2006/main" xmlns:r="http://schemas.openxmlformats.org/officeDocument/2006/relationships">
  <sheetPr>
    <tabColor rgb="FF00FF00"/>
  </sheetPr>
  <dimension ref="B1:AW11"/>
  <sheetViews>
    <sheetView zoomScalePageLayoutView="0" workbookViewId="0" topLeftCell="B1">
      <selection activeCell="AZ8" sqref="AZ8"/>
    </sheetView>
  </sheetViews>
  <sheetFormatPr defaultColWidth="9.140625" defaultRowHeight="12.75"/>
  <cols>
    <col min="1" max="1" width="3.28125" style="0" customWidth="1"/>
    <col min="2" max="2" width="4.00390625" style="0" customWidth="1"/>
    <col min="3" max="3" width="20.57421875" style="0" customWidth="1"/>
    <col min="4" max="4" width="5.421875" style="0" customWidth="1"/>
    <col min="5" max="5" width="8.421875" style="0" hidden="1" customWidth="1"/>
    <col min="6" max="6" width="0.2890625" style="0" hidden="1" customWidth="1"/>
    <col min="7" max="7" width="10.00390625" style="0" hidden="1" customWidth="1"/>
    <col min="8" max="8" width="4.57421875" style="0" hidden="1" customWidth="1"/>
    <col min="9" max="9" width="11.421875" style="0" hidden="1" customWidth="1"/>
    <col min="10" max="10" width="4.421875" style="0" hidden="1" customWidth="1"/>
    <col min="11" max="11" width="8.140625" style="0" hidden="1" customWidth="1"/>
    <col min="12" max="12" width="4.8515625" style="0" hidden="1" customWidth="1"/>
    <col min="13" max="13" width="11.421875" style="0" hidden="1" customWidth="1"/>
    <col min="14" max="14" width="11.7109375" style="0" hidden="1" customWidth="1"/>
    <col min="15" max="15" width="9.57421875" style="0" hidden="1" customWidth="1"/>
    <col min="16" max="16" width="11.8515625" style="0" hidden="1" customWidth="1"/>
    <col min="17" max="17" width="9.57421875" style="0" hidden="1" customWidth="1"/>
    <col min="18" max="18" width="12.00390625" style="0" hidden="1" customWidth="1"/>
    <col min="19" max="19" width="9.57421875" style="0" hidden="1" customWidth="1"/>
    <col min="20" max="20" width="11.8515625" style="0" hidden="1" customWidth="1"/>
    <col min="21" max="21" width="9.57421875" style="0" hidden="1" customWidth="1"/>
    <col min="22" max="22" width="12.00390625" style="0" hidden="1" customWidth="1"/>
    <col min="23" max="24" width="9.28125" style="0" hidden="1" customWidth="1"/>
    <col min="25" max="25" width="12.00390625" style="0" hidden="1" customWidth="1"/>
    <col min="26" max="26" width="9.28125" style="0" hidden="1" customWidth="1"/>
    <col min="27" max="27" width="11.8515625" style="0" hidden="1" customWidth="1"/>
    <col min="28" max="28" width="9.28125" style="0" hidden="1" customWidth="1"/>
    <col min="29" max="29" width="12.00390625" style="0" hidden="1" customWidth="1"/>
    <col min="30" max="30" width="9.28125" style="0" hidden="1" customWidth="1"/>
    <col min="31" max="31" width="11.8515625" style="0" hidden="1" customWidth="1"/>
    <col min="32" max="32" width="9.28125" style="0" hidden="1" customWidth="1"/>
    <col min="33" max="33" width="4.57421875" style="0" hidden="1" customWidth="1"/>
    <col min="34" max="34" width="12.00390625" style="0" hidden="1" customWidth="1"/>
    <col min="35" max="35" width="4.57421875" style="0" hidden="1" customWidth="1"/>
    <col min="36" max="36" width="11.8515625" style="0" hidden="1" customWidth="1"/>
    <col min="37" max="37" width="4.57421875" style="0" hidden="1" customWidth="1"/>
    <col min="38" max="38" width="12.00390625" style="0" hidden="1" customWidth="1"/>
    <col min="39" max="39" width="4.57421875" style="0" hidden="1" customWidth="1"/>
    <col min="40" max="40" width="11.8515625" style="0" hidden="1" customWidth="1"/>
    <col min="42" max="42" width="7.8515625" style="0" customWidth="1"/>
    <col min="43" max="43" width="12.57421875" style="0" customWidth="1"/>
    <col min="44" max="44" width="9.00390625" style="0" customWidth="1"/>
    <col min="45" max="45" width="13.8515625" style="0" customWidth="1"/>
    <col min="46" max="46" width="14.00390625" style="0" customWidth="1"/>
    <col min="47" max="47" width="14.57421875" style="0" customWidth="1"/>
    <col min="48" max="48" width="11.00390625" style="0" customWidth="1"/>
    <col min="49" max="49" width="14.57421875" style="0" customWidth="1"/>
  </cols>
  <sheetData>
    <row r="1" spans="3:49" ht="24" customHeight="1">
      <c r="C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356" t="s">
        <v>218</v>
      </c>
      <c r="AQ1" s="356"/>
      <c r="AR1" s="356"/>
      <c r="AS1" s="356"/>
      <c r="AT1" s="356"/>
      <c r="AU1" s="356"/>
      <c r="AV1" s="203"/>
      <c r="AW1" s="203"/>
    </row>
    <row r="2" spans="3:49" ht="24" customHeight="1">
      <c r="C2" s="298"/>
      <c r="D2" s="447" t="s">
        <v>509</v>
      </c>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298"/>
    </row>
    <row r="3" spans="2:49" ht="54.75" customHeight="1">
      <c r="B3" s="358" t="s">
        <v>79</v>
      </c>
      <c r="C3" s="358" t="s">
        <v>1</v>
      </c>
      <c r="D3" s="358" t="s">
        <v>2</v>
      </c>
      <c r="E3" s="358" t="s">
        <v>396</v>
      </c>
      <c r="F3" s="364" t="s">
        <v>271</v>
      </c>
      <c r="G3" s="364"/>
      <c r="H3" s="364" t="s">
        <v>272</v>
      </c>
      <c r="I3" s="364"/>
      <c r="J3" s="364" t="s">
        <v>273</v>
      </c>
      <c r="K3" s="364"/>
      <c r="L3" s="364" t="s">
        <v>274</v>
      </c>
      <c r="M3" s="364"/>
      <c r="N3" s="358" t="s">
        <v>397</v>
      </c>
      <c r="O3" s="364" t="s">
        <v>271</v>
      </c>
      <c r="P3" s="364"/>
      <c r="Q3" s="364" t="s">
        <v>272</v>
      </c>
      <c r="R3" s="364"/>
      <c r="S3" s="364" t="s">
        <v>273</v>
      </c>
      <c r="T3" s="364"/>
      <c r="U3" s="364" t="s">
        <v>274</v>
      </c>
      <c r="V3" s="364"/>
      <c r="W3" s="358" t="s">
        <v>458</v>
      </c>
      <c r="X3" s="364" t="s">
        <v>271</v>
      </c>
      <c r="Y3" s="364"/>
      <c r="Z3" s="364" t="s">
        <v>272</v>
      </c>
      <c r="AA3" s="364"/>
      <c r="AB3" s="364" t="s">
        <v>273</v>
      </c>
      <c r="AC3" s="364"/>
      <c r="AD3" s="364" t="s">
        <v>274</v>
      </c>
      <c r="AE3" s="364"/>
      <c r="AF3" s="358" t="s">
        <v>469</v>
      </c>
      <c r="AG3" s="364" t="s">
        <v>271</v>
      </c>
      <c r="AH3" s="364"/>
      <c r="AI3" s="364" t="s">
        <v>272</v>
      </c>
      <c r="AJ3" s="364"/>
      <c r="AK3" s="364" t="s">
        <v>273</v>
      </c>
      <c r="AL3" s="364"/>
      <c r="AM3" s="364" t="s">
        <v>274</v>
      </c>
      <c r="AN3" s="364"/>
      <c r="AO3" s="358" t="s">
        <v>470</v>
      </c>
      <c r="AP3" s="364" t="s">
        <v>271</v>
      </c>
      <c r="AQ3" s="364"/>
      <c r="AR3" s="364" t="s">
        <v>272</v>
      </c>
      <c r="AS3" s="364"/>
      <c r="AT3" s="364" t="s">
        <v>273</v>
      </c>
      <c r="AU3" s="364"/>
      <c r="AV3" s="364" t="s">
        <v>274</v>
      </c>
      <c r="AW3" s="364"/>
    </row>
    <row r="4" spans="2:49" ht="25.5" customHeight="1">
      <c r="B4" s="476"/>
      <c r="C4" s="475"/>
      <c r="D4" s="475"/>
      <c r="E4" s="475"/>
      <c r="F4" s="364" t="s">
        <v>378</v>
      </c>
      <c r="G4" s="364"/>
      <c r="H4" s="364" t="s">
        <v>378</v>
      </c>
      <c r="I4" s="364"/>
      <c r="J4" s="364" t="s">
        <v>378</v>
      </c>
      <c r="K4" s="364"/>
      <c r="L4" s="364" t="s">
        <v>378</v>
      </c>
      <c r="M4" s="364"/>
      <c r="N4" s="475"/>
      <c r="O4" s="364" t="s">
        <v>386</v>
      </c>
      <c r="P4" s="364"/>
      <c r="Q4" s="364" t="s">
        <v>386</v>
      </c>
      <c r="R4" s="364"/>
      <c r="S4" s="364" t="s">
        <v>386</v>
      </c>
      <c r="T4" s="364"/>
      <c r="U4" s="364" t="s">
        <v>386</v>
      </c>
      <c r="V4" s="364"/>
      <c r="W4" s="475"/>
      <c r="X4" s="364" t="s">
        <v>448</v>
      </c>
      <c r="Y4" s="364"/>
      <c r="Z4" s="364" t="s">
        <v>448</v>
      </c>
      <c r="AA4" s="364"/>
      <c r="AB4" s="364" t="s">
        <v>448</v>
      </c>
      <c r="AC4" s="364"/>
      <c r="AD4" s="364" t="s">
        <v>448</v>
      </c>
      <c r="AE4" s="364"/>
      <c r="AF4" s="475"/>
      <c r="AG4" s="364" t="s">
        <v>469</v>
      </c>
      <c r="AH4" s="364"/>
      <c r="AI4" s="364" t="s">
        <v>469</v>
      </c>
      <c r="AJ4" s="364"/>
      <c r="AK4" s="364" t="s">
        <v>469</v>
      </c>
      <c r="AL4" s="364"/>
      <c r="AM4" s="364" t="s">
        <v>469</v>
      </c>
      <c r="AN4" s="364"/>
      <c r="AO4" s="475"/>
      <c r="AP4" s="353" t="s">
        <v>470</v>
      </c>
      <c r="AQ4" s="354"/>
      <c r="AR4" s="354"/>
      <c r="AS4" s="354"/>
      <c r="AT4" s="354"/>
      <c r="AU4" s="354"/>
      <c r="AV4" s="354"/>
      <c r="AW4" s="355"/>
    </row>
    <row r="5" spans="2:49" ht="20.25" customHeight="1">
      <c r="B5" s="476"/>
      <c r="C5" s="475"/>
      <c r="D5" s="475"/>
      <c r="E5" s="475"/>
      <c r="F5" s="9" t="s">
        <v>190</v>
      </c>
      <c r="G5" s="9" t="s">
        <v>81</v>
      </c>
      <c r="H5" s="9" t="s">
        <v>190</v>
      </c>
      <c r="I5" s="9" t="s">
        <v>81</v>
      </c>
      <c r="J5" s="9" t="s">
        <v>190</v>
      </c>
      <c r="K5" s="9" t="s">
        <v>81</v>
      </c>
      <c r="L5" s="9" t="s">
        <v>190</v>
      </c>
      <c r="M5" s="9" t="s">
        <v>81</v>
      </c>
      <c r="N5" s="475"/>
      <c r="O5" s="9" t="s">
        <v>190</v>
      </c>
      <c r="P5" s="9" t="s">
        <v>81</v>
      </c>
      <c r="Q5" s="9" t="s">
        <v>190</v>
      </c>
      <c r="R5" s="9" t="s">
        <v>81</v>
      </c>
      <c r="S5" s="9" t="s">
        <v>190</v>
      </c>
      <c r="T5" s="9" t="s">
        <v>81</v>
      </c>
      <c r="U5" s="9" t="s">
        <v>190</v>
      </c>
      <c r="V5" s="9" t="s">
        <v>81</v>
      </c>
      <c r="W5" s="475"/>
      <c r="X5" s="9" t="s">
        <v>190</v>
      </c>
      <c r="Y5" s="9" t="s">
        <v>81</v>
      </c>
      <c r="Z5" s="9" t="s">
        <v>190</v>
      </c>
      <c r="AA5" s="9" t="s">
        <v>81</v>
      </c>
      <c r="AB5" s="9" t="s">
        <v>190</v>
      </c>
      <c r="AC5" s="9" t="s">
        <v>81</v>
      </c>
      <c r="AD5" s="9" t="s">
        <v>190</v>
      </c>
      <c r="AE5" s="9" t="s">
        <v>81</v>
      </c>
      <c r="AF5" s="475"/>
      <c r="AG5" s="9" t="s">
        <v>190</v>
      </c>
      <c r="AH5" s="9" t="s">
        <v>81</v>
      </c>
      <c r="AI5" s="9" t="s">
        <v>190</v>
      </c>
      <c r="AJ5" s="9" t="s">
        <v>81</v>
      </c>
      <c r="AK5" s="9" t="s">
        <v>190</v>
      </c>
      <c r="AL5" s="9" t="s">
        <v>81</v>
      </c>
      <c r="AM5" s="9" t="s">
        <v>190</v>
      </c>
      <c r="AN5" s="9" t="s">
        <v>81</v>
      </c>
      <c r="AO5" s="475"/>
      <c r="AP5" s="9" t="s">
        <v>190</v>
      </c>
      <c r="AQ5" s="9" t="s">
        <v>81</v>
      </c>
      <c r="AR5" s="9" t="s">
        <v>190</v>
      </c>
      <c r="AS5" s="9" t="s">
        <v>81</v>
      </c>
      <c r="AT5" s="9" t="s">
        <v>190</v>
      </c>
      <c r="AU5" s="9" t="s">
        <v>81</v>
      </c>
      <c r="AV5" s="9" t="s">
        <v>190</v>
      </c>
      <c r="AW5" s="9" t="s">
        <v>81</v>
      </c>
    </row>
    <row r="6" spans="2:49" ht="34.5" customHeight="1">
      <c r="B6" s="53">
        <v>1</v>
      </c>
      <c r="C6" s="10" t="s">
        <v>186</v>
      </c>
      <c r="D6" s="8" t="s">
        <v>21</v>
      </c>
      <c r="E6" s="18">
        <v>50.22353189850017</v>
      </c>
      <c r="F6" s="8">
        <v>22</v>
      </c>
      <c r="G6" s="18">
        <v>1104.9177017670038</v>
      </c>
      <c r="H6" s="8">
        <v>22</v>
      </c>
      <c r="I6" s="18">
        <v>1104.9177017670038</v>
      </c>
      <c r="J6" s="8">
        <v>22</v>
      </c>
      <c r="K6" s="18">
        <v>1104.9177017670038</v>
      </c>
      <c r="L6" s="8">
        <v>22</v>
      </c>
      <c r="M6" s="18">
        <v>1104.9177017670038</v>
      </c>
      <c r="N6" s="18">
        <v>53.34597910016182</v>
      </c>
      <c r="O6" s="8">
        <v>22</v>
      </c>
      <c r="P6" s="18">
        <v>1173.61154020356</v>
      </c>
      <c r="Q6" s="8">
        <v>22</v>
      </c>
      <c r="R6" s="18">
        <v>1173.61154020356</v>
      </c>
      <c r="S6" s="8">
        <v>22</v>
      </c>
      <c r="T6" s="18">
        <v>1173.61154020356</v>
      </c>
      <c r="U6" s="8">
        <v>22</v>
      </c>
      <c r="V6" s="18">
        <v>1173.61154020356</v>
      </c>
      <c r="W6" s="18">
        <f>N6*1.059</f>
        <v>56.49339186707137</v>
      </c>
      <c r="X6" s="8">
        <v>22</v>
      </c>
      <c r="Y6" s="18">
        <f>X6*W6</f>
        <v>1242.85462107557</v>
      </c>
      <c r="Z6" s="8">
        <v>22</v>
      </c>
      <c r="AA6" s="18">
        <f>Z6*W6</f>
        <v>1242.85462107557</v>
      </c>
      <c r="AB6" s="8">
        <v>22</v>
      </c>
      <c r="AC6" s="18">
        <f>AB6*W6</f>
        <v>1242.85462107557</v>
      </c>
      <c r="AD6" s="8">
        <v>22</v>
      </c>
      <c r="AE6" s="18">
        <f>AD6*W6</f>
        <v>1242.85462107557</v>
      </c>
      <c r="AF6" s="18">
        <f>W6*1.2778</f>
        <v>72.1872561277438</v>
      </c>
      <c r="AG6" s="8">
        <v>22</v>
      </c>
      <c r="AH6" s="18">
        <f>AG6*AF6</f>
        <v>1588.1196348103636</v>
      </c>
      <c r="AI6" s="8">
        <v>22</v>
      </c>
      <c r="AJ6" s="18">
        <f>AI6*AF6</f>
        <v>1588.1196348103636</v>
      </c>
      <c r="AK6" s="8">
        <v>22</v>
      </c>
      <c r="AL6" s="18">
        <f>AK6*AF6</f>
        <v>1588.1196348103636</v>
      </c>
      <c r="AM6" s="8">
        <v>22</v>
      </c>
      <c r="AN6" s="18">
        <f>AM6*AF6</f>
        <v>1588.1196348103636</v>
      </c>
      <c r="AO6" s="18">
        <f>AF6*1.0524</f>
        <v>75.96986834883757</v>
      </c>
      <c r="AP6" s="8">
        <v>22</v>
      </c>
      <c r="AQ6" s="18">
        <f>AO6*AP6</f>
        <v>1671.3371036744265</v>
      </c>
      <c r="AR6" s="8">
        <v>22</v>
      </c>
      <c r="AS6" s="18">
        <f>AO6*AR6</f>
        <v>1671.3371036744265</v>
      </c>
      <c r="AT6" s="8">
        <v>22</v>
      </c>
      <c r="AU6" s="18">
        <f>AO6*AT6</f>
        <v>1671.3371036744265</v>
      </c>
      <c r="AV6" s="8">
        <v>22</v>
      </c>
      <c r="AW6" s="18">
        <f>AO6*AV6</f>
        <v>1671.3371036744265</v>
      </c>
    </row>
    <row r="7" spans="2:49" ht="44.25" customHeight="1">
      <c r="B7" s="53">
        <f>B6+1</f>
        <v>2</v>
      </c>
      <c r="C7" s="10" t="s">
        <v>187</v>
      </c>
      <c r="D7" s="8" t="s">
        <v>21</v>
      </c>
      <c r="E7" s="18">
        <v>90.4023574173003</v>
      </c>
      <c r="F7" s="8">
        <v>24</v>
      </c>
      <c r="G7" s="18">
        <v>2169.656578015207</v>
      </c>
      <c r="H7" s="8">
        <v>24</v>
      </c>
      <c r="I7" s="18">
        <v>2169.656578015207</v>
      </c>
      <c r="J7" s="8">
        <v>24</v>
      </c>
      <c r="K7" s="18">
        <v>2169.656578015207</v>
      </c>
      <c r="L7" s="8">
        <v>24</v>
      </c>
      <c r="M7" s="18">
        <v>2169.656578015207</v>
      </c>
      <c r="N7" s="18">
        <v>96.02276238029127</v>
      </c>
      <c r="O7" s="8">
        <v>24</v>
      </c>
      <c r="P7" s="18">
        <v>2304.5462971269903</v>
      </c>
      <c r="Q7" s="8">
        <v>24</v>
      </c>
      <c r="R7" s="18">
        <v>2304.5462971269903</v>
      </c>
      <c r="S7" s="8">
        <v>24</v>
      </c>
      <c r="T7" s="18">
        <v>2304.5462971269903</v>
      </c>
      <c r="U7" s="8">
        <v>24</v>
      </c>
      <c r="V7" s="18">
        <v>2304.5462971269903</v>
      </c>
      <c r="W7" s="18">
        <f>N7*1.059</f>
        <v>101.68810536072844</v>
      </c>
      <c r="X7" s="8">
        <v>24</v>
      </c>
      <c r="Y7" s="18">
        <f>X7*W7</f>
        <v>2440.5145286574825</v>
      </c>
      <c r="Z7" s="8">
        <v>24</v>
      </c>
      <c r="AA7" s="18">
        <f>Z7*W7</f>
        <v>2440.5145286574825</v>
      </c>
      <c r="AB7" s="8">
        <v>24</v>
      </c>
      <c r="AC7" s="18">
        <f>AB7*W7</f>
        <v>2440.5145286574825</v>
      </c>
      <c r="AD7" s="8">
        <v>24</v>
      </c>
      <c r="AE7" s="18">
        <f>AD7*W7</f>
        <v>2440.5145286574825</v>
      </c>
      <c r="AF7" s="18">
        <f>W7*1.2778</f>
        <v>129.9370610299388</v>
      </c>
      <c r="AG7" s="8">
        <v>24</v>
      </c>
      <c r="AH7" s="18">
        <f>AG7*AF7</f>
        <v>3118.489464718531</v>
      </c>
      <c r="AI7" s="8">
        <v>24</v>
      </c>
      <c r="AJ7" s="18">
        <f>AI7*AF7</f>
        <v>3118.489464718531</v>
      </c>
      <c r="AK7" s="8">
        <v>24</v>
      </c>
      <c r="AL7" s="18">
        <f>AK7*AF7</f>
        <v>3118.489464718531</v>
      </c>
      <c r="AM7" s="8">
        <v>24</v>
      </c>
      <c r="AN7" s="18">
        <f>AM7*AF7</f>
        <v>3118.489464718531</v>
      </c>
      <c r="AO7" s="18">
        <f>AF7*1.0524</f>
        <v>136.7457630279076</v>
      </c>
      <c r="AP7" s="8">
        <v>24</v>
      </c>
      <c r="AQ7" s="18">
        <f>AO7*AP7</f>
        <v>3281.898312669782</v>
      </c>
      <c r="AR7" s="8">
        <v>24</v>
      </c>
      <c r="AS7" s="18">
        <f>AO7*AR7</f>
        <v>3281.898312669782</v>
      </c>
      <c r="AT7" s="8">
        <v>24</v>
      </c>
      <c r="AU7" s="18">
        <f>AO7*AT7</f>
        <v>3281.898312669782</v>
      </c>
      <c r="AV7" s="8">
        <v>24</v>
      </c>
      <c r="AW7" s="18">
        <f>AO7*AV7</f>
        <v>3281.898312669782</v>
      </c>
    </row>
    <row r="8" spans="2:49" ht="28.5" customHeight="1">
      <c r="B8" s="53">
        <f>B7+1</f>
        <v>3</v>
      </c>
      <c r="C8" s="10" t="s">
        <v>188</v>
      </c>
      <c r="D8" s="8" t="s">
        <v>21</v>
      </c>
      <c r="E8" s="18">
        <v>20.08941275940007</v>
      </c>
      <c r="F8" s="8">
        <v>24</v>
      </c>
      <c r="G8" s="18">
        <v>482.14590622560166</v>
      </c>
      <c r="H8" s="8">
        <v>24</v>
      </c>
      <c r="I8" s="18">
        <v>482.14590622560166</v>
      </c>
      <c r="J8" s="8">
        <v>24</v>
      </c>
      <c r="K8" s="18">
        <v>482.14590622560166</v>
      </c>
      <c r="L8" s="8">
        <v>24</v>
      </c>
      <c r="M8" s="18">
        <v>482.14590622560166</v>
      </c>
      <c r="N8" s="18">
        <v>21.33839164006473</v>
      </c>
      <c r="O8" s="8">
        <v>24</v>
      </c>
      <c r="P8" s="18">
        <v>512.1213993615536</v>
      </c>
      <c r="Q8" s="8">
        <v>24</v>
      </c>
      <c r="R8" s="18">
        <v>512.1213993615536</v>
      </c>
      <c r="S8" s="8">
        <v>24</v>
      </c>
      <c r="T8" s="18">
        <v>512.1213993615536</v>
      </c>
      <c r="U8" s="8">
        <v>24</v>
      </c>
      <c r="V8" s="18">
        <v>512.1213993615536</v>
      </c>
      <c r="W8" s="18">
        <f>N8*1.059</f>
        <v>22.59735674682855</v>
      </c>
      <c r="X8" s="8">
        <v>24</v>
      </c>
      <c r="Y8" s="18">
        <f>X8*W8</f>
        <v>542.3365619238851</v>
      </c>
      <c r="Z8" s="8">
        <v>24</v>
      </c>
      <c r="AA8" s="18">
        <f>Z8*W8</f>
        <v>542.3365619238851</v>
      </c>
      <c r="AB8" s="8">
        <v>24</v>
      </c>
      <c r="AC8" s="18">
        <f>AB8*W8</f>
        <v>542.3365619238851</v>
      </c>
      <c r="AD8" s="8">
        <v>24</v>
      </c>
      <c r="AE8" s="18">
        <f>AD8*W8</f>
        <v>542.3365619238851</v>
      </c>
      <c r="AF8" s="18">
        <f>W8*1.2778</f>
        <v>28.87490245109752</v>
      </c>
      <c r="AG8" s="8">
        <v>24</v>
      </c>
      <c r="AH8" s="18">
        <f>AG8*AF8</f>
        <v>692.9976588263405</v>
      </c>
      <c r="AI8" s="8">
        <v>24</v>
      </c>
      <c r="AJ8" s="18">
        <f>AI8*AF8</f>
        <v>692.9976588263405</v>
      </c>
      <c r="AK8" s="8">
        <v>24</v>
      </c>
      <c r="AL8" s="18">
        <f>AK8*AF8</f>
        <v>692.9976588263405</v>
      </c>
      <c r="AM8" s="8">
        <v>24</v>
      </c>
      <c r="AN8" s="18">
        <f>AM8*AF8</f>
        <v>692.9976588263405</v>
      </c>
      <c r="AO8" s="18">
        <f>AF8*1.0524</f>
        <v>30.387947339535028</v>
      </c>
      <c r="AP8" s="8">
        <v>24</v>
      </c>
      <c r="AQ8" s="18">
        <f>AO8*AP8</f>
        <v>729.3107361488406</v>
      </c>
      <c r="AR8" s="8">
        <v>24</v>
      </c>
      <c r="AS8" s="18">
        <f>AO8*AR8</f>
        <v>729.3107361488406</v>
      </c>
      <c r="AT8" s="8">
        <v>24</v>
      </c>
      <c r="AU8" s="18">
        <f>AO8*AT8</f>
        <v>729.3107361488406</v>
      </c>
      <c r="AV8" s="8">
        <v>24</v>
      </c>
      <c r="AW8" s="18">
        <f>AO8*AV8</f>
        <v>729.3107361488406</v>
      </c>
    </row>
    <row r="9" spans="2:49" ht="29.25" customHeight="1">
      <c r="B9" s="53">
        <f>B8+1</f>
        <v>4</v>
      </c>
      <c r="C9" s="10" t="s">
        <v>189</v>
      </c>
      <c r="D9" s="8" t="s">
        <v>192</v>
      </c>
      <c r="E9" s="18">
        <v>4258.955504992815</v>
      </c>
      <c r="F9" s="8">
        <v>1</v>
      </c>
      <c r="G9" s="18">
        <v>4258.955504992815</v>
      </c>
      <c r="H9" s="8">
        <v>2</v>
      </c>
      <c r="I9" s="18">
        <v>8517.91100998563</v>
      </c>
      <c r="J9" s="8">
        <v>1</v>
      </c>
      <c r="K9" s="18">
        <v>4258.955504992815</v>
      </c>
      <c r="L9" s="8">
        <v>2</v>
      </c>
      <c r="M9" s="18">
        <v>8517.91100998563</v>
      </c>
      <c r="N9" s="18">
        <v>4523.739027693723</v>
      </c>
      <c r="O9" s="8">
        <v>1</v>
      </c>
      <c r="P9" s="18">
        <v>4523.739027693723</v>
      </c>
      <c r="Q9" s="8">
        <v>2</v>
      </c>
      <c r="R9" s="18">
        <v>9047.478055387446</v>
      </c>
      <c r="S9" s="8">
        <v>1</v>
      </c>
      <c r="T9" s="18">
        <v>4523.739027693723</v>
      </c>
      <c r="U9" s="8">
        <v>2</v>
      </c>
      <c r="V9" s="18">
        <v>9047.478055387446</v>
      </c>
      <c r="W9" s="18">
        <f>N9*1.059</f>
        <v>4790.639630327652</v>
      </c>
      <c r="X9" s="8">
        <v>1</v>
      </c>
      <c r="Y9" s="18">
        <f>X9*W9</f>
        <v>4790.639630327652</v>
      </c>
      <c r="Z9" s="8">
        <v>2</v>
      </c>
      <c r="AA9" s="18">
        <f>Z9*W9</f>
        <v>9581.279260655305</v>
      </c>
      <c r="AB9" s="8">
        <v>1</v>
      </c>
      <c r="AC9" s="18">
        <f>AB9*W9</f>
        <v>4790.639630327652</v>
      </c>
      <c r="AD9" s="8">
        <v>2</v>
      </c>
      <c r="AE9" s="18">
        <f>AD9*W9</f>
        <v>9581.279260655305</v>
      </c>
      <c r="AF9" s="18">
        <f>W9*1.2778</f>
        <v>6121.479319632675</v>
      </c>
      <c r="AG9" s="8">
        <v>1</v>
      </c>
      <c r="AH9" s="18">
        <f>AG9*AF9</f>
        <v>6121.479319632675</v>
      </c>
      <c r="AI9" s="8">
        <v>2</v>
      </c>
      <c r="AJ9" s="18">
        <f>AI9*AF9</f>
        <v>12242.95863926535</v>
      </c>
      <c r="AK9" s="8">
        <v>1</v>
      </c>
      <c r="AL9" s="18">
        <f>AK9*AF9</f>
        <v>6121.479319632675</v>
      </c>
      <c r="AM9" s="8">
        <v>2</v>
      </c>
      <c r="AN9" s="18">
        <f>AM9*AF9</f>
        <v>12242.95863926535</v>
      </c>
      <c r="AO9" s="18">
        <f>AF9*1.0524</f>
        <v>6442.244835981427</v>
      </c>
      <c r="AP9" s="8">
        <v>1</v>
      </c>
      <c r="AQ9" s="18">
        <f>AO9*AP9</f>
        <v>6442.244835981427</v>
      </c>
      <c r="AR9" s="8">
        <v>2</v>
      </c>
      <c r="AS9" s="18">
        <f>AO9*AR9</f>
        <v>12884.489671962854</v>
      </c>
      <c r="AT9" s="8">
        <v>1</v>
      </c>
      <c r="AU9" s="18">
        <f>AO9*AT9</f>
        <v>6442.244835981427</v>
      </c>
      <c r="AV9" s="8">
        <v>2</v>
      </c>
      <c r="AW9" s="18">
        <f>AO9*AV9</f>
        <v>12884.489671962854</v>
      </c>
    </row>
    <row r="10" spans="2:49" ht="26.25" customHeight="1">
      <c r="B10" s="53">
        <v>5</v>
      </c>
      <c r="C10" s="10" t="s">
        <v>191</v>
      </c>
      <c r="D10" s="8" t="s">
        <v>21</v>
      </c>
      <c r="E10" s="18">
        <v>32.14306041504011</v>
      </c>
      <c r="F10" s="8">
        <v>44</v>
      </c>
      <c r="G10" s="18">
        <v>1414.2946582617649</v>
      </c>
      <c r="H10" s="8">
        <v>44</v>
      </c>
      <c r="I10" s="18">
        <v>1414.2946582617649</v>
      </c>
      <c r="J10" s="8">
        <v>44</v>
      </c>
      <c r="K10" s="18">
        <v>1414.2946582617649</v>
      </c>
      <c r="L10" s="8">
        <v>44</v>
      </c>
      <c r="M10" s="18">
        <v>1414.2946582617649</v>
      </c>
      <c r="N10" s="18">
        <v>34.141426624103566</v>
      </c>
      <c r="O10" s="8">
        <v>44</v>
      </c>
      <c r="P10" s="18">
        <v>1502.222771460557</v>
      </c>
      <c r="Q10" s="8">
        <v>44</v>
      </c>
      <c r="R10" s="18">
        <v>1502.222771460557</v>
      </c>
      <c r="S10" s="8">
        <v>44</v>
      </c>
      <c r="T10" s="18">
        <v>1502.222771460557</v>
      </c>
      <c r="U10" s="8">
        <v>44</v>
      </c>
      <c r="V10" s="18">
        <v>1502.222771460557</v>
      </c>
      <c r="W10" s="18">
        <f>N10*1.059</f>
        <v>36.15577079492567</v>
      </c>
      <c r="X10" s="8">
        <v>44</v>
      </c>
      <c r="Y10" s="18">
        <f>X10*W10</f>
        <v>1590.8539149767296</v>
      </c>
      <c r="Z10" s="8">
        <v>44</v>
      </c>
      <c r="AA10" s="18">
        <f>Z10*W10</f>
        <v>1590.8539149767296</v>
      </c>
      <c r="AB10" s="8">
        <v>44</v>
      </c>
      <c r="AC10" s="18">
        <f>AB10*W10</f>
        <v>1590.8539149767296</v>
      </c>
      <c r="AD10" s="8">
        <v>44</v>
      </c>
      <c r="AE10" s="18">
        <f>AD10*W10</f>
        <v>1590.8539149767296</v>
      </c>
      <c r="AF10" s="18">
        <f>W10*1.2778</f>
        <v>46.19984392175603</v>
      </c>
      <c r="AG10" s="8">
        <v>44</v>
      </c>
      <c r="AH10" s="18">
        <f>AG10*AF10</f>
        <v>2032.7931325572652</v>
      </c>
      <c r="AI10" s="8">
        <v>44</v>
      </c>
      <c r="AJ10" s="18">
        <f>AI10*AF10</f>
        <v>2032.7931325572652</v>
      </c>
      <c r="AK10" s="8">
        <v>44</v>
      </c>
      <c r="AL10" s="18">
        <f>AK10*AF10</f>
        <v>2032.7931325572652</v>
      </c>
      <c r="AM10" s="8">
        <v>44</v>
      </c>
      <c r="AN10" s="18">
        <f>AM10*AF10</f>
        <v>2032.7931325572652</v>
      </c>
      <c r="AO10" s="18">
        <f>AF10*1.0524</f>
        <v>48.62071574325604</v>
      </c>
      <c r="AP10" s="8">
        <v>44</v>
      </c>
      <c r="AQ10" s="18">
        <f>AO10*AP10</f>
        <v>2139.3114927032657</v>
      </c>
      <c r="AR10" s="8">
        <v>44</v>
      </c>
      <c r="AS10" s="18">
        <f>AO10*AR10</f>
        <v>2139.3114927032657</v>
      </c>
      <c r="AT10" s="8">
        <v>44</v>
      </c>
      <c r="AU10" s="18">
        <f>AO10*AT10</f>
        <v>2139.3114927032657</v>
      </c>
      <c r="AV10" s="8">
        <v>44</v>
      </c>
      <c r="AW10" s="18">
        <f>AO10*AV10</f>
        <v>2139.3114927032657</v>
      </c>
    </row>
    <row r="11" spans="2:49" ht="21.75" customHeight="1">
      <c r="B11" s="2"/>
      <c r="C11" s="115" t="s">
        <v>95</v>
      </c>
      <c r="D11" s="3"/>
      <c r="E11" s="3"/>
      <c r="F11" s="3"/>
      <c r="G11" s="23">
        <f>SUM(G6:G10)</f>
        <v>9429.970349262392</v>
      </c>
      <c r="H11" s="3"/>
      <c r="I11" s="23">
        <f>SUM(I6:I10)</f>
        <v>13688.925854255207</v>
      </c>
      <c r="J11" s="3"/>
      <c r="K11" s="23">
        <f>SUM(K6:K10)</f>
        <v>9429.970349262392</v>
      </c>
      <c r="L11" s="3"/>
      <c r="M11" s="23">
        <f>SUM(M6:M10)</f>
        <v>13688.925854255207</v>
      </c>
      <c r="N11" s="3"/>
      <c r="O11" s="3"/>
      <c r="P11" s="23">
        <v>10016.241035846386</v>
      </c>
      <c r="Q11" s="3"/>
      <c r="R11" s="23">
        <v>14539.980063540108</v>
      </c>
      <c r="S11" s="3"/>
      <c r="T11" s="23">
        <v>10016.241035846386</v>
      </c>
      <c r="U11" s="3"/>
      <c r="V11" s="23">
        <v>14539.980063540108</v>
      </c>
      <c r="W11" s="3"/>
      <c r="X11" s="3"/>
      <c r="Y11" s="23">
        <f>SUM(Y6:Y10)</f>
        <v>10607.19925696132</v>
      </c>
      <c r="Z11" s="3"/>
      <c r="AA11" s="23">
        <f>SUM(AA6:AA10)</f>
        <v>15397.838887288972</v>
      </c>
      <c r="AB11" s="3"/>
      <c r="AC11" s="23">
        <f>SUM(AC6:AC10)</f>
        <v>10607.19925696132</v>
      </c>
      <c r="AD11" s="3"/>
      <c r="AE11" s="23">
        <f>SUM(AE6:AE10)</f>
        <v>15397.838887288972</v>
      </c>
      <c r="AF11" s="3"/>
      <c r="AG11" s="3"/>
      <c r="AH11" s="23">
        <f>SUM(AH6:AH10)</f>
        <v>13553.879210545174</v>
      </c>
      <c r="AI11" s="3"/>
      <c r="AJ11" s="23">
        <f>SUM(AJ6:AJ10)</f>
        <v>19675.358530177848</v>
      </c>
      <c r="AK11" s="3"/>
      <c r="AL11" s="23">
        <f>SUM(AL6:AL10)</f>
        <v>13553.879210545174</v>
      </c>
      <c r="AM11" s="3"/>
      <c r="AN11" s="23">
        <f>SUM(AN6:AN10)</f>
        <v>19675.358530177848</v>
      </c>
      <c r="AO11" s="3"/>
      <c r="AP11" s="3"/>
      <c r="AQ11" s="23">
        <f>SUM(AQ6:AQ10)</f>
        <v>14264.102481177742</v>
      </c>
      <c r="AR11" s="3"/>
      <c r="AS11" s="23">
        <f>SUM(AS6:AS10)</f>
        <v>20706.34731715917</v>
      </c>
      <c r="AT11" s="3"/>
      <c r="AU11" s="23">
        <f>SUM(AU6:AU10)</f>
        <v>14264.102481177742</v>
      </c>
      <c r="AV11" s="3"/>
      <c r="AW11" s="23">
        <f>SUM(AW6:AW10)</f>
        <v>20706.34731715917</v>
      </c>
    </row>
  </sheetData>
  <sheetProtection/>
  <mergeCells count="47">
    <mergeCell ref="AV3:AW3"/>
    <mergeCell ref="AP4:AW4"/>
    <mergeCell ref="Z3:AA3"/>
    <mergeCell ref="AB3:AC3"/>
    <mergeCell ref="AD3:AE3"/>
    <mergeCell ref="J3:K3"/>
    <mergeCell ref="Z4:AA4"/>
    <mergeCell ref="AB4:AC4"/>
    <mergeCell ref="AD4:AE4"/>
    <mergeCell ref="AR3:AS3"/>
    <mergeCell ref="AT3:AU3"/>
    <mergeCell ref="O3:P3"/>
    <mergeCell ref="O4:P4"/>
    <mergeCell ref="X4:Y4"/>
    <mergeCell ref="AO3:AO5"/>
    <mergeCell ref="AP3:AQ3"/>
    <mergeCell ref="U4:V4"/>
    <mergeCell ref="AK4:AL4"/>
    <mergeCell ref="AM4:AN4"/>
    <mergeCell ref="Q4:R4"/>
    <mergeCell ref="C3:C5"/>
    <mergeCell ref="W3:W5"/>
    <mergeCell ref="X3:Y3"/>
    <mergeCell ref="F4:G4"/>
    <mergeCell ref="H4:I4"/>
    <mergeCell ref="J4:K4"/>
    <mergeCell ref="U3:V3"/>
    <mergeCell ref="B3:B5"/>
    <mergeCell ref="E3:E5"/>
    <mergeCell ref="H3:I3"/>
    <mergeCell ref="D3:D5"/>
    <mergeCell ref="F3:G3"/>
    <mergeCell ref="S4:T4"/>
    <mergeCell ref="Q3:R3"/>
    <mergeCell ref="L4:M4"/>
    <mergeCell ref="N3:N5"/>
    <mergeCell ref="S3:T3"/>
    <mergeCell ref="AP1:AU1"/>
    <mergeCell ref="D2:AV2"/>
    <mergeCell ref="L3:M3"/>
    <mergeCell ref="AF3:AF5"/>
    <mergeCell ref="AG3:AH3"/>
    <mergeCell ref="AI3:AJ3"/>
    <mergeCell ref="AK3:AL3"/>
    <mergeCell ref="AM3:AN3"/>
    <mergeCell ref="AG4:AH4"/>
    <mergeCell ref="AI4:AJ4"/>
  </mergeCells>
  <printOptions/>
  <pageMargins left="0.3937007874015748" right="0.15748031496062992" top="0.984251968503937" bottom="0.7086614173228347" header="0.5118110236220472" footer="0.31496062992125984"/>
  <pageSetup horizontalDpi="600" verticalDpi="600" orientation="landscape" paperSize="9" r:id="rId1"/>
  <headerFooter alignWithMargins="0">
    <oddFooter>&amp;L&amp;8&amp;Z&amp;F</oddFooter>
  </headerFooter>
</worksheet>
</file>

<file path=xl/worksheets/sheet36.xml><?xml version="1.0" encoding="utf-8"?>
<worksheet xmlns="http://schemas.openxmlformats.org/spreadsheetml/2006/main" xmlns:r="http://schemas.openxmlformats.org/officeDocument/2006/relationships">
  <sheetPr>
    <tabColor rgb="FF00FF00"/>
  </sheetPr>
  <dimension ref="A1:N28"/>
  <sheetViews>
    <sheetView zoomScalePageLayoutView="0" workbookViewId="0" topLeftCell="A1">
      <selection activeCell="P21" sqref="P21"/>
    </sheetView>
  </sheetViews>
  <sheetFormatPr defaultColWidth="9.140625" defaultRowHeight="12.75"/>
  <cols>
    <col min="1" max="1" width="7.7109375" style="0" customWidth="1"/>
    <col min="2" max="2" width="68.8515625" style="0" customWidth="1"/>
    <col min="3" max="3" width="9.7109375" style="0" customWidth="1"/>
    <col min="4" max="4" width="10.421875" style="0" customWidth="1"/>
    <col min="5" max="5" width="8.7109375" style="0" hidden="1" customWidth="1"/>
    <col min="6" max="6" width="9.28125" style="0" hidden="1" customWidth="1"/>
    <col min="7" max="7" width="9.421875" style="0" hidden="1" customWidth="1"/>
    <col min="8" max="8" width="12.7109375" style="0" hidden="1" customWidth="1"/>
    <col min="9" max="9" width="9.28125" style="0" hidden="1" customWidth="1"/>
    <col min="10" max="10" width="12.57421875" style="0" hidden="1" customWidth="1"/>
    <col min="11" max="11" width="13.28125" style="0" hidden="1" customWidth="1"/>
    <col min="12" max="12" width="14.8515625" style="0" hidden="1" customWidth="1"/>
    <col min="13" max="14" width="17.140625" style="0" customWidth="1"/>
  </cols>
  <sheetData>
    <row r="1" spans="2:14" ht="21.75" customHeight="1">
      <c r="B1" s="436" t="s">
        <v>219</v>
      </c>
      <c r="C1" s="356"/>
      <c r="D1" s="356"/>
      <c r="E1" s="356"/>
      <c r="F1" s="356"/>
      <c r="G1" s="356"/>
      <c r="H1" s="356"/>
      <c r="I1" s="356"/>
      <c r="J1" s="356"/>
      <c r="K1" s="356"/>
      <c r="L1" s="356"/>
      <c r="M1" s="356"/>
      <c r="N1" s="203"/>
    </row>
    <row r="2" spans="1:14" ht="23.25" customHeight="1">
      <c r="A2" s="437" t="s">
        <v>510</v>
      </c>
      <c r="B2" s="438"/>
      <c r="C2" s="438"/>
      <c r="D2" s="438"/>
      <c r="E2" s="438"/>
      <c r="F2" s="438"/>
      <c r="G2" s="438"/>
      <c r="H2" s="438"/>
      <c r="I2" s="438"/>
      <c r="J2" s="438"/>
      <c r="K2" s="438"/>
      <c r="L2" s="438"/>
      <c r="M2" s="438"/>
      <c r="N2" s="438"/>
    </row>
    <row r="3" spans="1:14" ht="27" customHeight="1">
      <c r="A3" s="361" t="s">
        <v>0</v>
      </c>
      <c r="B3" s="361" t="s">
        <v>1</v>
      </c>
      <c r="C3" s="361" t="s">
        <v>2</v>
      </c>
      <c r="D3" s="360" t="s">
        <v>73</v>
      </c>
      <c r="E3" s="358" t="s">
        <v>378</v>
      </c>
      <c r="F3" s="358"/>
      <c r="G3" s="358" t="s">
        <v>386</v>
      </c>
      <c r="H3" s="358"/>
      <c r="I3" s="358" t="s">
        <v>448</v>
      </c>
      <c r="J3" s="358"/>
      <c r="K3" s="453" t="s">
        <v>469</v>
      </c>
      <c r="L3" s="455"/>
      <c r="M3" s="453" t="s">
        <v>470</v>
      </c>
      <c r="N3" s="466"/>
    </row>
    <row r="4" spans="1:14" ht="25.5">
      <c r="A4" s="362"/>
      <c r="B4" s="362"/>
      <c r="C4" s="362"/>
      <c r="D4" s="362"/>
      <c r="E4" s="1" t="s">
        <v>137</v>
      </c>
      <c r="F4" s="1" t="s">
        <v>138</v>
      </c>
      <c r="G4" s="1" t="s">
        <v>137</v>
      </c>
      <c r="H4" s="1" t="s">
        <v>138</v>
      </c>
      <c r="I4" s="1" t="s">
        <v>137</v>
      </c>
      <c r="J4" s="1" t="s">
        <v>138</v>
      </c>
      <c r="K4" s="1" t="s">
        <v>86</v>
      </c>
      <c r="L4" s="1" t="s">
        <v>471</v>
      </c>
      <c r="M4" s="1" t="s">
        <v>86</v>
      </c>
      <c r="N4" s="1" t="s">
        <v>471</v>
      </c>
    </row>
    <row r="5" spans="1:14" ht="18" customHeight="1">
      <c r="A5" s="53">
        <v>1</v>
      </c>
      <c r="B5" s="10" t="s">
        <v>5</v>
      </c>
      <c r="C5" s="8" t="s">
        <v>20</v>
      </c>
      <c r="D5" s="8">
        <v>1</v>
      </c>
      <c r="E5" s="439">
        <v>1506.7059569550051</v>
      </c>
      <c r="F5" s="439">
        <v>1506.7059569550051</v>
      </c>
      <c r="G5" s="439">
        <v>1600.3793730048546</v>
      </c>
      <c r="H5" s="439">
        <v>1600.3793730048546</v>
      </c>
      <c r="I5" s="439">
        <f>G5*1.059</f>
        <v>1694.801756012141</v>
      </c>
      <c r="J5" s="439">
        <f>H5*1.059</f>
        <v>1694.801756012141</v>
      </c>
      <c r="K5" s="439">
        <f>I5*1.2778</f>
        <v>2165.6176838323136</v>
      </c>
      <c r="L5" s="439">
        <f>K5*D6</f>
        <v>2165.6176838323136</v>
      </c>
      <c r="M5" s="439">
        <f>K5*1.0524</f>
        <v>2279.0960504651266</v>
      </c>
      <c r="N5" s="439">
        <f>M5*D5</f>
        <v>2279.0960504651266</v>
      </c>
    </row>
    <row r="6" spans="1:14" ht="18" customHeight="1">
      <c r="A6" s="53">
        <f>A5+1</f>
        <v>2</v>
      </c>
      <c r="B6" s="10" t="s">
        <v>6</v>
      </c>
      <c r="C6" s="8" t="s">
        <v>20</v>
      </c>
      <c r="D6" s="8">
        <v>1</v>
      </c>
      <c r="E6" s="440"/>
      <c r="F6" s="440"/>
      <c r="G6" s="440"/>
      <c r="H6" s="440"/>
      <c r="I6" s="440"/>
      <c r="J6" s="440"/>
      <c r="K6" s="440"/>
      <c r="L6" s="440"/>
      <c r="M6" s="440"/>
      <c r="N6" s="440"/>
    </row>
    <row r="7" spans="1:14" ht="18" customHeight="1">
      <c r="A7" s="53">
        <f>A6+1</f>
        <v>3</v>
      </c>
      <c r="B7" s="10" t="s">
        <v>195</v>
      </c>
      <c r="C7" s="8" t="s">
        <v>20</v>
      </c>
      <c r="D7" s="8">
        <v>1</v>
      </c>
      <c r="E7" s="441"/>
      <c r="F7" s="441"/>
      <c r="G7" s="441"/>
      <c r="H7" s="441"/>
      <c r="I7" s="441"/>
      <c r="J7" s="441"/>
      <c r="K7" s="441"/>
      <c r="L7" s="441"/>
      <c r="M7" s="441"/>
      <c r="N7" s="441"/>
    </row>
    <row r="8" spans="1:14" ht="18" customHeight="1">
      <c r="A8" s="53">
        <f aca="true" t="shared" si="0" ref="A8:A25">A7+1</f>
        <v>4</v>
      </c>
      <c r="B8" s="10" t="s">
        <v>182</v>
      </c>
      <c r="C8" s="8" t="s">
        <v>21</v>
      </c>
      <c r="D8" s="8">
        <v>1</v>
      </c>
      <c r="E8" s="18">
        <v>200.89412759400068</v>
      </c>
      <c r="F8" s="18">
        <v>200.89412759400068</v>
      </c>
      <c r="G8" s="18">
        <v>213.38391640064728</v>
      </c>
      <c r="H8" s="18">
        <v>213.38391640064728</v>
      </c>
      <c r="I8" s="18">
        <f>G8*1.059</f>
        <v>225.97356746828547</v>
      </c>
      <c r="J8" s="18">
        <f>I8*D8</f>
        <v>225.97356746828547</v>
      </c>
      <c r="K8" s="18">
        <f>I8*1.2778</f>
        <v>288.7490245109752</v>
      </c>
      <c r="L8" s="18">
        <f>K8*D8</f>
        <v>288.7490245109752</v>
      </c>
      <c r="M8" s="18">
        <f>K8*1.0524</f>
        <v>303.87947339535026</v>
      </c>
      <c r="N8" s="18">
        <f>M8*D8</f>
        <v>303.87947339535026</v>
      </c>
    </row>
    <row r="9" spans="1:14" ht="18" customHeight="1">
      <c r="A9" s="53">
        <f t="shared" si="0"/>
        <v>5</v>
      </c>
      <c r="B9" s="10" t="s">
        <v>183</v>
      </c>
      <c r="C9" s="8" t="s">
        <v>21</v>
      </c>
      <c r="D9" s="8">
        <v>1</v>
      </c>
      <c r="E9" s="18">
        <v>200.89412759400068</v>
      </c>
      <c r="F9" s="18">
        <v>200.89412759400068</v>
      </c>
      <c r="G9" s="18">
        <v>213.38391640064728</v>
      </c>
      <c r="H9" s="18">
        <v>213.38391640064728</v>
      </c>
      <c r="I9" s="18">
        <f aca="true" t="shared" si="1" ref="I9:I25">G9*1.059</f>
        <v>225.97356746828547</v>
      </c>
      <c r="J9" s="18">
        <f aca="true" t="shared" si="2" ref="J9:J25">I9*D9</f>
        <v>225.97356746828547</v>
      </c>
      <c r="K9" s="18">
        <f aca="true" t="shared" si="3" ref="K9:K21">I9*1.2778</f>
        <v>288.7490245109752</v>
      </c>
      <c r="L9" s="18">
        <f aca="true" t="shared" si="4" ref="L9:L21">K9*D9</f>
        <v>288.7490245109752</v>
      </c>
      <c r="M9" s="18">
        <f aca="true" t="shared" si="5" ref="M9:M25">K9*1.0524</f>
        <v>303.87947339535026</v>
      </c>
      <c r="N9" s="18">
        <f aca="true" t="shared" si="6" ref="N9:N25">M9*D9</f>
        <v>303.87947339535026</v>
      </c>
    </row>
    <row r="10" spans="1:14" ht="18" customHeight="1">
      <c r="A10" s="53">
        <f t="shared" si="0"/>
        <v>6</v>
      </c>
      <c r="B10" s="10" t="s">
        <v>275</v>
      </c>
      <c r="C10" s="8" t="s">
        <v>21</v>
      </c>
      <c r="D10" s="8">
        <v>1</v>
      </c>
      <c r="E10" s="18">
        <v>502.2353189850017</v>
      </c>
      <c r="F10" s="18">
        <v>502.2353189850017</v>
      </c>
      <c r="G10" s="18">
        <v>533.4597910016182</v>
      </c>
      <c r="H10" s="18">
        <v>533.4597910016182</v>
      </c>
      <c r="I10" s="18">
        <f t="shared" si="1"/>
        <v>564.9339186707136</v>
      </c>
      <c r="J10" s="18">
        <f t="shared" si="2"/>
        <v>564.9339186707136</v>
      </c>
      <c r="K10" s="18">
        <f t="shared" si="3"/>
        <v>721.872561277438</v>
      </c>
      <c r="L10" s="18">
        <f t="shared" si="4"/>
        <v>721.872561277438</v>
      </c>
      <c r="M10" s="18">
        <f t="shared" si="5"/>
        <v>759.6986834883758</v>
      </c>
      <c r="N10" s="18">
        <f t="shared" si="6"/>
        <v>759.6986834883758</v>
      </c>
    </row>
    <row r="11" spans="1:14" ht="18" customHeight="1">
      <c r="A11" s="53">
        <f t="shared" si="0"/>
        <v>7</v>
      </c>
      <c r="B11" s="10" t="s">
        <v>276</v>
      </c>
      <c r="C11" s="8" t="s">
        <v>21</v>
      </c>
      <c r="D11" s="8">
        <v>22</v>
      </c>
      <c r="E11" s="18">
        <v>46.205649346620156</v>
      </c>
      <c r="F11" s="18">
        <v>1016.5242856256434</v>
      </c>
      <c r="G11" s="18">
        <v>49.07830077214888</v>
      </c>
      <c r="H11" s="18">
        <v>1079.7226169872754</v>
      </c>
      <c r="I11" s="18">
        <f t="shared" si="1"/>
        <v>51.97392051770566</v>
      </c>
      <c r="J11" s="18">
        <f t="shared" si="2"/>
        <v>1143.4262513895244</v>
      </c>
      <c r="K11" s="18">
        <f t="shared" si="3"/>
        <v>66.41227563752429</v>
      </c>
      <c r="L11" s="18">
        <f t="shared" si="4"/>
        <v>1461.0700640255343</v>
      </c>
      <c r="M11" s="18">
        <f t="shared" si="5"/>
        <v>69.89227888093056</v>
      </c>
      <c r="N11" s="18">
        <f t="shared" si="6"/>
        <v>1537.6301353804724</v>
      </c>
    </row>
    <row r="12" spans="1:14" ht="18" customHeight="1">
      <c r="A12" s="53">
        <f t="shared" si="0"/>
        <v>8</v>
      </c>
      <c r="B12" s="10" t="s">
        <v>277</v>
      </c>
      <c r="C12" s="8" t="s">
        <v>20</v>
      </c>
      <c r="D12" s="8">
        <v>3</v>
      </c>
      <c r="E12" s="18">
        <v>1104.9177017670038</v>
      </c>
      <c r="F12" s="18">
        <v>3314.7531053010116</v>
      </c>
      <c r="G12" s="18">
        <v>1173.6115402035603</v>
      </c>
      <c r="H12" s="18">
        <v>3520.8346206106808</v>
      </c>
      <c r="I12" s="18">
        <f t="shared" si="1"/>
        <v>1242.8546210755703</v>
      </c>
      <c r="J12" s="18">
        <f t="shared" si="2"/>
        <v>3728.563863226711</v>
      </c>
      <c r="K12" s="18">
        <f t="shared" si="3"/>
        <v>1588.1196348103638</v>
      </c>
      <c r="L12" s="18">
        <f t="shared" si="4"/>
        <v>4764.358904431091</v>
      </c>
      <c r="M12" s="18">
        <f t="shared" si="5"/>
        <v>1671.3371036744268</v>
      </c>
      <c r="N12" s="18">
        <f t="shared" si="6"/>
        <v>5014.0113110232805</v>
      </c>
    </row>
    <row r="13" spans="1:14" ht="18" customHeight="1">
      <c r="A13" s="53">
        <f t="shared" si="0"/>
        <v>9</v>
      </c>
      <c r="B13" s="10" t="s">
        <v>130</v>
      </c>
      <c r="C13" s="8" t="s">
        <v>21</v>
      </c>
      <c r="D13" s="8">
        <v>22</v>
      </c>
      <c r="E13" s="18">
        <v>40.17882551880014</v>
      </c>
      <c r="F13" s="18">
        <v>883.9341614136031</v>
      </c>
      <c r="G13" s="18">
        <v>42.67678328012946</v>
      </c>
      <c r="H13" s="18">
        <v>938.8892321628482</v>
      </c>
      <c r="I13" s="18">
        <f t="shared" si="1"/>
        <v>45.1947134936571</v>
      </c>
      <c r="J13" s="18">
        <f t="shared" si="2"/>
        <v>994.2836968604562</v>
      </c>
      <c r="K13" s="18">
        <f t="shared" si="3"/>
        <v>57.74980490219504</v>
      </c>
      <c r="L13" s="18">
        <f t="shared" si="4"/>
        <v>1270.4957078482907</v>
      </c>
      <c r="M13" s="18">
        <f t="shared" si="5"/>
        <v>60.775894679070056</v>
      </c>
      <c r="N13" s="18">
        <f t="shared" si="6"/>
        <v>1337.0696829395413</v>
      </c>
    </row>
    <row r="14" spans="1:14" ht="18" customHeight="1">
      <c r="A14" s="53">
        <f t="shared" si="0"/>
        <v>10</v>
      </c>
      <c r="B14" s="11" t="s">
        <v>278</v>
      </c>
      <c r="C14" s="8" t="s">
        <v>21</v>
      </c>
      <c r="D14" s="8">
        <v>22</v>
      </c>
      <c r="E14" s="18">
        <v>60.2682382782002</v>
      </c>
      <c r="F14" s="18">
        <v>1325.9012421204045</v>
      </c>
      <c r="G14" s="18">
        <v>64.01517492019418</v>
      </c>
      <c r="H14" s="18">
        <v>1408.333848244272</v>
      </c>
      <c r="I14" s="18">
        <f t="shared" si="1"/>
        <v>67.79207024048564</v>
      </c>
      <c r="J14" s="18">
        <f t="shared" si="2"/>
        <v>1491.425545290684</v>
      </c>
      <c r="K14" s="18">
        <f t="shared" si="3"/>
        <v>86.62470735329256</v>
      </c>
      <c r="L14" s="18">
        <f t="shared" si="4"/>
        <v>1905.7435617724364</v>
      </c>
      <c r="M14" s="18">
        <f t="shared" si="5"/>
        <v>91.1638420186051</v>
      </c>
      <c r="N14" s="18">
        <f t="shared" si="6"/>
        <v>2005.604524409312</v>
      </c>
    </row>
    <row r="15" spans="1:14" ht="18" customHeight="1">
      <c r="A15" s="53">
        <f t="shared" si="0"/>
        <v>11</v>
      </c>
      <c r="B15" s="10" t="s">
        <v>279</v>
      </c>
      <c r="C15" s="8" t="s">
        <v>21</v>
      </c>
      <c r="D15" s="8">
        <v>22</v>
      </c>
      <c r="E15" s="18">
        <v>140.6258893158005</v>
      </c>
      <c r="F15" s="18">
        <v>3093.769564947611</v>
      </c>
      <c r="G15" s="18">
        <v>149.3687414804531</v>
      </c>
      <c r="H15" s="18">
        <v>3286.1123125699683</v>
      </c>
      <c r="I15" s="18">
        <f t="shared" si="1"/>
        <v>158.18149722779984</v>
      </c>
      <c r="J15" s="18">
        <f t="shared" si="2"/>
        <v>3479.9929390115963</v>
      </c>
      <c r="K15" s="18">
        <f t="shared" si="3"/>
        <v>202.12431715768264</v>
      </c>
      <c r="L15" s="18">
        <f t="shared" si="4"/>
        <v>4446.734977469018</v>
      </c>
      <c r="M15" s="18">
        <f t="shared" si="5"/>
        <v>212.71563137674522</v>
      </c>
      <c r="N15" s="18">
        <f t="shared" si="6"/>
        <v>4679.743890288395</v>
      </c>
    </row>
    <row r="16" spans="1:14" ht="18" customHeight="1">
      <c r="A16" s="53">
        <f t="shared" si="0"/>
        <v>12</v>
      </c>
      <c r="B16" s="10" t="s">
        <v>133</v>
      </c>
      <c r="C16" s="8" t="s">
        <v>21</v>
      </c>
      <c r="D16" s="8">
        <v>66</v>
      </c>
      <c r="E16" s="18">
        <v>14.062588931580047</v>
      </c>
      <c r="F16" s="18">
        <v>928.130869484283</v>
      </c>
      <c r="G16" s="18">
        <v>14.936874148045309</v>
      </c>
      <c r="H16" s="18">
        <v>985.8336937709904</v>
      </c>
      <c r="I16" s="18">
        <f t="shared" si="1"/>
        <v>15.818149722779982</v>
      </c>
      <c r="J16" s="18">
        <f t="shared" si="2"/>
        <v>1043.9978817034787</v>
      </c>
      <c r="K16" s="18">
        <f t="shared" si="3"/>
        <v>20.21243171576826</v>
      </c>
      <c r="L16" s="18">
        <f t="shared" si="4"/>
        <v>1334.0204932407053</v>
      </c>
      <c r="M16" s="18">
        <f t="shared" si="5"/>
        <v>21.27156313767452</v>
      </c>
      <c r="N16" s="18">
        <f t="shared" si="6"/>
        <v>1403.9231670865183</v>
      </c>
    </row>
    <row r="17" spans="1:14" ht="18" customHeight="1">
      <c r="A17" s="53">
        <f t="shared" si="0"/>
        <v>13</v>
      </c>
      <c r="B17" s="10" t="s">
        <v>134</v>
      </c>
      <c r="C17" s="8" t="s">
        <v>21</v>
      </c>
      <c r="D17" s="8">
        <v>22</v>
      </c>
      <c r="E17" s="18">
        <v>50.22353189850017</v>
      </c>
      <c r="F17" s="18">
        <v>1104.9177017670038</v>
      </c>
      <c r="G17" s="18">
        <v>53.34597910016182</v>
      </c>
      <c r="H17" s="18">
        <v>1173.61154020356</v>
      </c>
      <c r="I17" s="18">
        <f t="shared" si="1"/>
        <v>56.49339186707137</v>
      </c>
      <c r="J17" s="18">
        <f t="shared" si="2"/>
        <v>1242.85462107557</v>
      </c>
      <c r="K17" s="18">
        <f t="shared" si="3"/>
        <v>72.1872561277438</v>
      </c>
      <c r="L17" s="18">
        <f t="shared" si="4"/>
        <v>1588.1196348103636</v>
      </c>
      <c r="M17" s="18">
        <f t="shared" si="5"/>
        <v>75.96986834883757</v>
      </c>
      <c r="N17" s="18">
        <f t="shared" si="6"/>
        <v>1671.3371036744265</v>
      </c>
    </row>
    <row r="18" spans="1:14" ht="18" customHeight="1">
      <c r="A18" s="53">
        <f t="shared" si="0"/>
        <v>14</v>
      </c>
      <c r="B18" s="10" t="s">
        <v>121</v>
      </c>
      <c r="C18" s="8" t="s">
        <v>21</v>
      </c>
      <c r="D18" s="8">
        <v>22</v>
      </c>
      <c r="E18" s="18">
        <v>50.22353189850017</v>
      </c>
      <c r="F18" s="18">
        <v>1104.9177017670038</v>
      </c>
      <c r="G18" s="18">
        <v>53.34597910016182</v>
      </c>
      <c r="H18" s="18">
        <v>1173.61154020356</v>
      </c>
      <c r="I18" s="18">
        <f t="shared" si="1"/>
        <v>56.49339186707137</v>
      </c>
      <c r="J18" s="18">
        <f t="shared" si="2"/>
        <v>1242.85462107557</v>
      </c>
      <c r="K18" s="18">
        <f t="shared" si="3"/>
        <v>72.1872561277438</v>
      </c>
      <c r="L18" s="18">
        <f t="shared" si="4"/>
        <v>1588.1196348103636</v>
      </c>
      <c r="M18" s="18">
        <f t="shared" si="5"/>
        <v>75.96986834883757</v>
      </c>
      <c r="N18" s="18">
        <f t="shared" si="6"/>
        <v>1671.3371036744265</v>
      </c>
    </row>
    <row r="19" spans="1:14" ht="18" customHeight="1">
      <c r="A19" s="53">
        <f t="shared" si="0"/>
        <v>15</v>
      </c>
      <c r="B19" s="10" t="s">
        <v>280</v>
      </c>
      <c r="C19" s="8" t="s">
        <v>20</v>
      </c>
      <c r="D19" s="8">
        <v>1</v>
      </c>
      <c r="E19" s="18">
        <v>6629.506210602022</v>
      </c>
      <c r="F19" s="18">
        <v>6629.506210602022</v>
      </c>
      <c r="G19" s="18">
        <v>7041.669241221361</v>
      </c>
      <c r="H19" s="18">
        <v>7041.669241221361</v>
      </c>
      <c r="I19" s="18">
        <f t="shared" si="1"/>
        <v>7457.12772645342</v>
      </c>
      <c r="J19" s="18">
        <f t="shared" si="2"/>
        <v>7457.12772645342</v>
      </c>
      <c r="K19" s="18">
        <f t="shared" si="3"/>
        <v>9528.71780886218</v>
      </c>
      <c r="L19" s="18">
        <f t="shared" si="4"/>
        <v>9528.71780886218</v>
      </c>
      <c r="M19" s="18">
        <f t="shared" si="5"/>
        <v>10028.02262204656</v>
      </c>
      <c r="N19" s="18">
        <f t="shared" si="6"/>
        <v>10028.02262204656</v>
      </c>
    </row>
    <row r="20" spans="1:14" ht="18" customHeight="1">
      <c r="A20" s="53">
        <v>16</v>
      </c>
      <c r="B20" s="10" t="s">
        <v>147</v>
      </c>
      <c r="C20" s="8" t="s">
        <v>20</v>
      </c>
      <c r="D20" s="8">
        <v>1.03</v>
      </c>
      <c r="E20" s="18">
        <v>2209.8354035340076</v>
      </c>
      <c r="F20" s="18">
        <v>2276.130465640028</v>
      </c>
      <c r="G20" s="18">
        <v>2347.2230804071205</v>
      </c>
      <c r="H20" s="18">
        <v>2417.639772819334</v>
      </c>
      <c r="I20" s="18">
        <f t="shared" si="1"/>
        <v>2485.7092421511406</v>
      </c>
      <c r="J20" s="18">
        <f t="shared" si="2"/>
        <v>2560.280519415675</v>
      </c>
      <c r="K20" s="18">
        <f t="shared" si="3"/>
        <v>3176.2392696207276</v>
      </c>
      <c r="L20" s="18">
        <f t="shared" si="4"/>
        <v>3271.5264477093497</v>
      </c>
      <c r="M20" s="18">
        <f t="shared" si="5"/>
        <v>3342.6742073488535</v>
      </c>
      <c r="N20" s="18">
        <f t="shared" si="6"/>
        <v>3442.9544335693195</v>
      </c>
    </row>
    <row r="21" spans="1:14" ht="18" customHeight="1">
      <c r="A21" s="53">
        <v>17</v>
      </c>
      <c r="B21" s="10" t="s">
        <v>146</v>
      </c>
      <c r="C21" s="8" t="s">
        <v>21</v>
      </c>
      <c r="D21" s="8">
        <v>1</v>
      </c>
      <c r="E21" s="18">
        <v>1004.4706379700034</v>
      </c>
      <c r="F21" s="18">
        <v>1004.4706379700034</v>
      </c>
      <c r="G21" s="18">
        <v>1066.9195820032364</v>
      </c>
      <c r="H21" s="18">
        <v>1066.9195820032364</v>
      </c>
      <c r="I21" s="18">
        <f t="shared" si="1"/>
        <v>1129.8678373414273</v>
      </c>
      <c r="J21" s="18">
        <f t="shared" si="2"/>
        <v>1129.8678373414273</v>
      </c>
      <c r="K21" s="18">
        <f t="shared" si="3"/>
        <v>1443.745122554876</v>
      </c>
      <c r="L21" s="18">
        <f t="shared" si="4"/>
        <v>1443.745122554876</v>
      </c>
      <c r="M21" s="18">
        <f t="shared" si="5"/>
        <v>1519.3973669767515</v>
      </c>
      <c r="N21" s="18">
        <f t="shared" si="6"/>
        <v>1519.3973669767515</v>
      </c>
    </row>
    <row r="22" spans="1:14" ht="18" customHeight="1">
      <c r="A22" s="53">
        <f t="shared" si="0"/>
        <v>18</v>
      </c>
      <c r="B22" s="10" t="s">
        <v>145</v>
      </c>
      <c r="C22" s="8" t="s">
        <v>21</v>
      </c>
      <c r="D22" s="8">
        <v>21</v>
      </c>
      <c r="E22" s="18">
        <v>120.5364765564004</v>
      </c>
      <c r="F22" s="18">
        <v>2531.2660076844086</v>
      </c>
      <c r="G22" s="18">
        <v>128.03034984038837</v>
      </c>
      <c r="H22" s="18">
        <v>2688.637346648156</v>
      </c>
      <c r="I22" s="18">
        <f t="shared" si="1"/>
        <v>135.58414048097129</v>
      </c>
      <c r="J22" s="18">
        <f t="shared" si="2"/>
        <v>2847.266950100397</v>
      </c>
      <c r="K22" s="18">
        <f>I22*1.2778</f>
        <v>173.24941470658513</v>
      </c>
      <c r="L22" s="18">
        <f>K22*D22</f>
        <v>3638.2377088382877</v>
      </c>
      <c r="M22" s="18">
        <f t="shared" si="5"/>
        <v>182.3276840372102</v>
      </c>
      <c r="N22" s="18">
        <f t="shared" si="6"/>
        <v>3828.881364781414</v>
      </c>
    </row>
    <row r="23" spans="1:14" ht="18" customHeight="1">
      <c r="A23" s="53">
        <f t="shared" si="0"/>
        <v>19</v>
      </c>
      <c r="B23" s="10" t="s">
        <v>135</v>
      </c>
      <c r="C23" s="8" t="s">
        <v>21</v>
      </c>
      <c r="D23" s="8">
        <v>3</v>
      </c>
      <c r="E23" s="18">
        <v>44.19670807068015</v>
      </c>
      <c r="F23" s="18">
        <v>132.59012421204045</v>
      </c>
      <c r="G23" s="18">
        <v>46.944461608142404</v>
      </c>
      <c r="H23" s="18">
        <v>140.8333848244272</v>
      </c>
      <c r="I23" s="18">
        <f t="shared" si="1"/>
        <v>49.71418484302281</v>
      </c>
      <c r="J23" s="18">
        <f t="shared" si="2"/>
        <v>149.14255452906843</v>
      </c>
      <c r="K23" s="18">
        <f>I23*1.2778</f>
        <v>63.52478539241454</v>
      </c>
      <c r="L23" s="18">
        <f>K23*D23</f>
        <v>190.57435617724363</v>
      </c>
      <c r="M23" s="18">
        <f t="shared" si="5"/>
        <v>66.85348414697707</v>
      </c>
      <c r="N23" s="18">
        <f t="shared" si="6"/>
        <v>200.56045244093121</v>
      </c>
    </row>
    <row r="24" spans="1:14" ht="18" customHeight="1">
      <c r="A24" s="53">
        <f t="shared" si="0"/>
        <v>20</v>
      </c>
      <c r="B24" s="10" t="s">
        <v>266</v>
      </c>
      <c r="C24" s="8" t="s">
        <v>21</v>
      </c>
      <c r="D24" s="8">
        <v>5</v>
      </c>
      <c r="E24" s="18">
        <v>261.16236587220084</v>
      </c>
      <c r="F24" s="18">
        <v>1305.8118293610041</v>
      </c>
      <c r="G24" s="18">
        <v>277.3990913208414</v>
      </c>
      <c r="H24" s="18">
        <v>1386.995456604207</v>
      </c>
      <c r="I24" s="18">
        <f t="shared" si="1"/>
        <v>293.76563770877107</v>
      </c>
      <c r="J24" s="18">
        <f t="shared" si="2"/>
        <v>1468.8281885438553</v>
      </c>
      <c r="K24" s="18">
        <f>I24*1.2778</f>
        <v>375.3737318642677</v>
      </c>
      <c r="L24" s="18">
        <f>K24*D24</f>
        <v>1876.8686593213386</v>
      </c>
      <c r="M24" s="18">
        <f t="shared" si="5"/>
        <v>395.0433154139553</v>
      </c>
      <c r="N24" s="18">
        <f t="shared" si="6"/>
        <v>1975.2165770697766</v>
      </c>
    </row>
    <row r="25" spans="1:14" ht="21.75" customHeight="1">
      <c r="A25" s="53">
        <f t="shared" si="0"/>
        <v>21</v>
      </c>
      <c r="B25" s="10" t="s">
        <v>141</v>
      </c>
      <c r="C25" s="8" t="s">
        <v>142</v>
      </c>
      <c r="D25" s="8">
        <v>10.5</v>
      </c>
      <c r="E25" s="18">
        <v>472.10119984590165</v>
      </c>
      <c r="F25" s="18">
        <v>4957.062598381967</v>
      </c>
      <c r="G25" s="18">
        <v>501.4522035415212</v>
      </c>
      <c r="H25" s="18">
        <v>5265.248137185973</v>
      </c>
      <c r="I25" s="18">
        <f t="shared" si="1"/>
        <v>531.037883550471</v>
      </c>
      <c r="J25" s="18">
        <f t="shared" si="2"/>
        <v>5575.897777279945</v>
      </c>
      <c r="K25" s="18">
        <f>I25*1.2778</f>
        <v>678.5602076007918</v>
      </c>
      <c r="L25" s="18">
        <f>K25*D25</f>
        <v>7124.8821798083145</v>
      </c>
      <c r="M25" s="18">
        <f t="shared" si="5"/>
        <v>714.1167624790734</v>
      </c>
      <c r="N25" s="18">
        <f t="shared" si="6"/>
        <v>7498.226006030271</v>
      </c>
    </row>
    <row r="26" spans="1:14" ht="19.5" customHeight="1">
      <c r="A26" s="9"/>
      <c r="B26" s="9" t="s">
        <v>95</v>
      </c>
      <c r="C26" s="8"/>
      <c r="D26" s="8"/>
      <c r="E26" s="4"/>
      <c r="F26" s="23">
        <f>SUM(F5:F25)</f>
        <v>34020.41603740605</v>
      </c>
      <c r="G26" s="4"/>
      <c r="H26" s="23">
        <v>36135.49932286762</v>
      </c>
      <c r="I26" s="4"/>
      <c r="J26" s="23">
        <f>SUM(J5:J25)</f>
        <v>38267.493782916805</v>
      </c>
      <c r="K26" s="4"/>
      <c r="L26" s="23">
        <f>SUM(L5:L25)</f>
        <v>48898.203555811095</v>
      </c>
      <c r="M26" s="299"/>
      <c r="N26" s="23">
        <f>SUM(N5:N25)</f>
        <v>51460.4694221356</v>
      </c>
    </row>
    <row r="27" spans="10:13" ht="12.75">
      <c r="J27" s="204"/>
      <c r="L27" s="272"/>
      <c r="M27" s="52"/>
    </row>
    <row r="28" ht="12.75">
      <c r="M28" s="7"/>
    </row>
  </sheetData>
  <sheetProtection/>
  <mergeCells count="21">
    <mergeCell ref="C3:C4"/>
    <mergeCell ref="G3:H3"/>
    <mergeCell ref="K3:L3"/>
    <mergeCell ref="B1:M1"/>
    <mergeCell ref="N5:N7"/>
    <mergeCell ref="J5:J7"/>
    <mergeCell ref="G5:G7"/>
    <mergeCell ref="H5:H7"/>
    <mergeCell ref="M5:M7"/>
    <mergeCell ref="B3:B4"/>
    <mergeCell ref="L5:L7"/>
    <mergeCell ref="K5:K7"/>
    <mergeCell ref="D3:D4"/>
    <mergeCell ref="A3:A4"/>
    <mergeCell ref="A2:N2"/>
    <mergeCell ref="M3:N3"/>
    <mergeCell ref="I5:I7"/>
    <mergeCell ref="E3:F3"/>
    <mergeCell ref="I3:J3"/>
    <mergeCell ref="E5:E7"/>
    <mergeCell ref="F5:F7"/>
  </mergeCells>
  <printOptions/>
  <pageMargins left="0.7086614173228347" right="0.2755905511811024" top="0.35433070866141736" bottom="0.3937007874015748" header="0.2362204724409449" footer="0.15748031496062992"/>
  <pageSetup horizontalDpi="600" verticalDpi="600" orientation="landscape" paperSize="9" r:id="rId1"/>
  <headerFooter alignWithMargins="0">
    <oddFooter>&amp;L&amp;8&amp;Z&amp;F</oddFooter>
  </headerFooter>
</worksheet>
</file>

<file path=xl/worksheets/sheet37.xml><?xml version="1.0" encoding="utf-8"?>
<worksheet xmlns="http://schemas.openxmlformats.org/spreadsheetml/2006/main" xmlns:r="http://schemas.openxmlformats.org/officeDocument/2006/relationships">
  <sheetPr>
    <tabColor rgb="FF00FF00"/>
  </sheetPr>
  <dimension ref="A1:N27"/>
  <sheetViews>
    <sheetView zoomScalePageLayoutView="0" workbookViewId="0" topLeftCell="A10">
      <selection activeCell="P20" sqref="P20"/>
    </sheetView>
  </sheetViews>
  <sheetFormatPr defaultColWidth="9.140625" defaultRowHeight="12.75"/>
  <cols>
    <col min="1" max="1" width="6.28125" style="0" customWidth="1"/>
    <col min="2" max="2" width="74.00390625" style="0" customWidth="1"/>
    <col min="3" max="3" width="8.8515625" style="0" customWidth="1"/>
    <col min="4" max="4" width="9.28125" style="0" customWidth="1"/>
    <col min="5" max="5" width="9.57421875" style="0" hidden="1" customWidth="1"/>
    <col min="6" max="6" width="11.57421875" style="0" hidden="1" customWidth="1"/>
    <col min="7" max="7" width="14.00390625" style="0" hidden="1" customWidth="1"/>
    <col min="8" max="8" width="12.140625" style="0" hidden="1" customWidth="1"/>
    <col min="9" max="9" width="9.28125" style="0" hidden="1" customWidth="1"/>
    <col min="10" max="10" width="12.00390625" style="0" hidden="1" customWidth="1"/>
    <col min="11" max="11" width="13.7109375" style="0" hidden="1" customWidth="1"/>
    <col min="12" max="12" width="15.00390625" style="0" hidden="1" customWidth="1"/>
    <col min="13" max="13" width="16.7109375" style="0" customWidth="1"/>
    <col min="14" max="14" width="17.140625" style="0" customWidth="1"/>
  </cols>
  <sheetData>
    <row r="1" spans="2:14" ht="22.5" customHeight="1">
      <c r="B1" s="436" t="s">
        <v>220</v>
      </c>
      <c r="C1" s="356"/>
      <c r="D1" s="356"/>
      <c r="E1" s="356"/>
      <c r="F1" s="356"/>
      <c r="G1" s="356"/>
      <c r="H1" s="356"/>
      <c r="I1" s="356"/>
      <c r="J1" s="356"/>
      <c r="K1" s="356"/>
      <c r="L1" s="356"/>
      <c r="M1" s="356"/>
      <c r="N1" s="203"/>
    </row>
    <row r="2" spans="1:14" ht="21.75" customHeight="1">
      <c r="A2" s="477" t="s">
        <v>511</v>
      </c>
      <c r="B2" s="447"/>
      <c r="C2" s="447"/>
      <c r="D2" s="447"/>
      <c r="E2" s="447"/>
      <c r="F2" s="447"/>
      <c r="G2" s="447"/>
      <c r="H2" s="447"/>
      <c r="I2" s="447"/>
      <c r="J2" s="447"/>
      <c r="K2" s="447"/>
      <c r="L2" s="447"/>
      <c r="M2" s="447"/>
      <c r="N2" s="447"/>
    </row>
    <row r="3" spans="1:14" ht="31.5" customHeight="1">
      <c r="A3" s="361" t="s">
        <v>0</v>
      </c>
      <c r="B3" s="361" t="s">
        <v>1</v>
      </c>
      <c r="C3" s="361" t="s">
        <v>2</v>
      </c>
      <c r="D3" s="360" t="s">
        <v>73</v>
      </c>
      <c r="E3" s="358" t="s">
        <v>378</v>
      </c>
      <c r="F3" s="358"/>
      <c r="G3" s="358" t="s">
        <v>386</v>
      </c>
      <c r="H3" s="358"/>
      <c r="I3" s="358" t="s">
        <v>448</v>
      </c>
      <c r="J3" s="358"/>
      <c r="K3" s="453" t="s">
        <v>469</v>
      </c>
      <c r="L3" s="455"/>
      <c r="M3" s="453" t="s">
        <v>470</v>
      </c>
      <c r="N3" s="466"/>
    </row>
    <row r="4" spans="1:14" ht="25.5">
      <c r="A4" s="362"/>
      <c r="B4" s="362"/>
      <c r="C4" s="362"/>
      <c r="D4" s="362"/>
      <c r="E4" s="1" t="s">
        <v>137</v>
      </c>
      <c r="F4" s="1" t="s">
        <v>138</v>
      </c>
      <c r="G4" s="1" t="s">
        <v>137</v>
      </c>
      <c r="H4" s="1" t="s">
        <v>138</v>
      </c>
      <c r="I4" s="1" t="s">
        <v>137</v>
      </c>
      <c r="J4" s="1" t="s">
        <v>138</v>
      </c>
      <c r="K4" s="1" t="s">
        <v>86</v>
      </c>
      <c r="L4" s="1" t="s">
        <v>471</v>
      </c>
      <c r="M4" s="1" t="s">
        <v>86</v>
      </c>
      <c r="N4" s="1" t="s">
        <v>471</v>
      </c>
    </row>
    <row r="5" spans="1:14" ht="18.75" customHeight="1">
      <c r="A5" s="53">
        <v>1</v>
      </c>
      <c r="B5" s="10" t="s">
        <v>5</v>
      </c>
      <c r="C5" s="8" t="s">
        <v>20</v>
      </c>
      <c r="D5" s="8">
        <v>1</v>
      </c>
      <c r="E5" s="439">
        <v>1506.7059569550051</v>
      </c>
      <c r="F5" s="439">
        <v>1506.7059569550051</v>
      </c>
      <c r="G5" s="439">
        <v>1600.3793730048546</v>
      </c>
      <c r="H5" s="439">
        <v>1600.3793730048546</v>
      </c>
      <c r="I5" s="439">
        <f>G5*1.059</f>
        <v>1694.801756012141</v>
      </c>
      <c r="J5" s="439">
        <f>H5*1.059</f>
        <v>1694.801756012141</v>
      </c>
      <c r="K5" s="439">
        <f>I5*1.2778</f>
        <v>2165.6176838323136</v>
      </c>
      <c r="L5" s="439">
        <f>K5*D6</f>
        <v>2165.6176838323136</v>
      </c>
      <c r="M5" s="439">
        <f>K5*1.0524</f>
        <v>2279.0960504651266</v>
      </c>
      <c r="N5" s="439">
        <f>M5*D5</f>
        <v>2279.0960504651266</v>
      </c>
    </row>
    <row r="6" spans="1:14" ht="18.75" customHeight="1">
      <c r="A6" s="53">
        <f>A5+1</f>
        <v>2</v>
      </c>
      <c r="B6" s="10" t="s">
        <v>6</v>
      </c>
      <c r="C6" s="8" t="s">
        <v>20</v>
      </c>
      <c r="D6" s="8">
        <v>1</v>
      </c>
      <c r="E6" s="440"/>
      <c r="F6" s="440"/>
      <c r="G6" s="440"/>
      <c r="H6" s="440"/>
      <c r="I6" s="440"/>
      <c r="J6" s="440"/>
      <c r="K6" s="440"/>
      <c r="L6" s="440"/>
      <c r="M6" s="440"/>
      <c r="N6" s="440"/>
    </row>
    <row r="7" spans="1:14" ht="18.75" customHeight="1">
      <c r="A7" s="53">
        <f>A6+1</f>
        <v>3</v>
      </c>
      <c r="B7" s="10" t="s">
        <v>195</v>
      </c>
      <c r="C7" s="8" t="s">
        <v>20</v>
      </c>
      <c r="D7" s="8">
        <v>1</v>
      </c>
      <c r="E7" s="441"/>
      <c r="F7" s="441"/>
      <c r="G7" s="441"/>
      <c r="H7" s="441"/>
      <c r="I7" s="441"/>
      <c r="J7" s="441"/>
      <c r="K7" s="441"/>
      <c r="L7" s="441"/>
      <c r="M7" s="441"/>
      <c r="N7" s="441"/>
    </row>
    <row r="8" spans="1:14" ht="18.75" customHeight="1">
      <c r="A8" s="53">
        <f aca="true" t="shared" si="0" ref="A8:A25">A7+1</f>
        <v>4</v>
      </c>
      <c r="B8" s="10" t="s">
        <v>182</v>
      </c>
      <c r="C8" s="8" t="s">
        <v>21</v>
      </c>
      <c r="D8" s="8">
        <v>1</v>
      </c>
      <c r="E8" s="18">
        <v>200.89412759400068</v>
      </c>
      <c r="F8" s="18">
        <v>200.89412759400068</v>
      </c>
      <c r="G8" s="18">
        <v>213.38391640064728</v>
      </c>
      <c r="H8" s="18">
        <v>213.38391640064728</v>
      </c>
      <c r="I8" s="18">
        <f>G8*1.059</f>
        <v>225.97356746828547</v>
      </c>
      <c r="J8" s="18">
        <f>I8*D8</f>
        <v>225.97356746828547</v>
      </c>
      <c r="K8" s="18">
        <f>I8*1.2778</f>
        <v>288.7490245109752</v>
      </c>
      <c r="L8" s="18">
        <f>K8*D8</f>
        <v>288.7490245109752</v>
      </c>
      <c r="M8" s="18">
        <f>K8*1.0524</f>
        <v>303.87947339535026</v>
      </c>
      <c r="N8" s="18">
        <f>M8*D8</f>
        <v>303.87947339535026</v>
      </c>
    </row>
    <row r="9" spans="1:14" ht="18.75" customHeight="1">
      <c r="A9" s="53">
        <f t="shared" si="0"/>
        <v>5</v>
      </c>
      <c r="B9" s="10" t="s">
        <v>183</v>
      </c>
      <c r="C9" s="8" t="s">
        <v>21</v>
      </c>
      <c r="D9" s="8">
        <v>1</v>
      </c>
      <c r="E9" s="18">
        <v>200.89412759400068</v>
      </c>
      <c r="F9" s="18">
        <v>200.89412759400068</v>
      </c>
      <c r="G9" s="18">
        <v>213.38391640064728</v>
      </c>
      <c r="H9" s="18">
        <v>213.38391640064728</v>
      </c>
      <c r="I9" s="18">
        <f aca="true" t="shared" si="1" ref="I9:I25">G9*1.059</f>
        <v>225.97356746828547</v>
      </c>
      <c r="J9" s="18">
        <f aca="true" t="shared" si="2" ref="J9:J25">I9*D9</f>
        <v>225.97356746828547</v>
      </c>
      <c r="K9" s="18">
        <f aca="true" t="shared" si="3" ref="K9:K25">I9*1.2778</f>
        <v>288.7490245109752</v>
      </c>
      <c r="L9" s="18">
        <f aca="true" t="shared" si="4" ref="L9:L25">K9*D9</f>
        <v>288.7490245109752</v>
      </c>
      <c r="M9" s="18">
        <f aca="true" t="shared" si="5" ref="M9:M25">K9*1.0524</f>
        <v>303.87947339535026</v>
      </c>
      <c r="N9" s="18">
        <f aca="true" t="shared" si="6" ref="N9:N25">M9*D9</f>
        <v>303.87947339535026</v>
      </c>
    </row>
    <row r="10" spans="1:14" ht="18.75" customHeight="1">
      <c r="A10" s="53">
        <f t="shared" si="0"/>
        <v>6</v>
      </c>
      <c r="B10" s="54" t="s">
        <v>275</v>
      </c>
      <c r="C10" s="8" t="s">
        <v>21</v>
      </c>
      <c r="D10" s="8">
        <v>1</v>
      </c>
      <c r="E10" s="18">
        <v>502.2353189850017</v>
      </c>
      <c r="F10" s="18">
        <v>502.2353189850017</v>
      </c>
      <c r="G10" s="18">
        <v>533.4597910016182</v>
      </c>
      <c r="H10" s="18">
        <v>533.4597910016182</v>
      </c>
      <c r="I10" s="18">
        <f t="shared" si="1"/>
        <v>564.9339186707136</v>
      </c>
      <c r="J10" s="18">
        <f t="shared" si="2"/>
        <v>564.9339186707136</v>
      </c>
      <c r="K10" s="18">
        <f t="shared" si="3"/>
        <v>721.872561277438</v>
      </c>
      <c r="L10" s="18">
        <f t="shared" si="4"/>
        <v>721.872561277438</v>
      </c>
      <c r="M10" s="18">
        <f t="shared" si="5"/>
        <v>759.6986834883758</v>
      </c>
      <c r="N10" s="18">
        <f t="shared" si="6"/>
        <v>759.6986834883758</v>
      </c>
    </row>
    <row r="11" spans="1:14" ht="18.75" customHeight="1">
      <c r="A11" s="53">
        <f t="shared" si="0"/>
        <v>7</v>
      </c>
      <c r="B11" s="10" t="s">
        <v>281</v>
      </c>
      <c r="C11" s="8" t="s">
        <v>21</v>
      </c>
      <c r="D11" s="8">
        <v>22</v>
      </c>
      <c r="E11" s="18">
        <v>46.205649346620156</v>
      </c>
      <c r="F11" s="18">
        <v>1016.5242856256434</v>
      </c>
      <c r="G11" s="18">
        <v>49.07830077214888</v>
      </c>
      <c r="H11" s="18">
        <v>1079.7226169872754</v>
      </c>
      <c r="I11" s="18">
        <f t="shared" si="1"/>
        <v>51.97392051770566</v>
      </c>
      <c r="J11" s="18">
        <f t="shared" si="2"/>
        <v>1143.4262513895244</v>
      </c>
      <c r="K11" s="18">
        <f t="shared" si="3"/>
        <v>66.41227563752429</v>
      </c>
      <c r="L11" s="18">
        <f t="shared" si="4"/>
        <v>1461.0700640255343</v>
      </c>
      <c r="M11" s="18">
        <f t="shared" si="5"/>
        <v>69.89227888093056</v>
      </c>
      <c r="N11" s="18">
        <f t="shared" si="6"/>
        <v>1537.6301353804724</v>
      </c>
    </row>
    <row r="12" spans="1:14" ht="18.75" customHeight="1">
      <c r="A12" s="53">
        <f t="shared" si="0"/>
        <v>8</v>
      </c>
      <c r="B12" s="10" t="s">
        <v>277</v>
      </c>
      <c r="C12" s="8" t="s">
        <v>20</v>
      </c>
      <c r="D12" s="8">
        <v>5</v>
      </c>
      <c r="E12" s="18">
        <v>1104.9177017670038</v>
      </c>
      <c r="F12" s="18">
        <v>5524.588508835019</v>
      </c>
      <c r="G12" s="18">
        <v>1173.6115402035603</v>
      </c>
      <c r="H12" s="18">
        <v>5868.057701017801</v>
      </c>
      <c r="I12" s="18">
        <f t="shared" si="1"/>
        <v>1242.8546210755703</v>
      </c>
      <c r="J12" s="18">
        <f t="shared" si="2"/>
        <v>6214.273105377852</v>
      </c>
      <c r="K12" s="18">
        <f t="shared" si="3"/>
        <v>1588.1196348103638</v>
      </c>
      <c r="L12" s="18">
        <f t="shared" si="4"/>
        <v>7940.598174051819</v>
      </c>
      <c r="M12" s="18">
        <f t="shared" si="5"/>
        <v>1671.3371036744268</v>
      </c>
      <c r="N12" s="18">
        <f t="shared" si="6"/>
        <v>8356.685518372135</v>
      </c>
    </row>
    <row r="13" spans="1:14" ht="18.75" customHeight="1">
      <c r="A13" s="53">
        <f t="shared" si="0"/>
        <v>9</v>
      </c>
      <c r="B13" s="10" t="s">
        <v>130</v>
      </c>
      <c r="C13" s="8" t="s">
        <v>21</v>
      </c>
      <c r="D13" s="8">
        <v>22</v>
      </c>
      <c r="E13" s="18">
        <v>40.17882551880014</v>
      </c>
      <c r="F13" s="18">
        <v>883.9341614136031</v>
      </c>
      <c r="G13" s="18">
        <v>42.67678328012946</v>
      </c>
      <c r="H13" s="18">
        <v>938.8892321628482</v>
      </c>
      <c r="I13" s="18">
        <f t="shared" si="1"/>
        <v>45.1947134936571</v>
      </c>
      <c r="J13" s="18">
        <f t="shared" si="2"/>
        <v>994.2836968604562</v>
      </c>
      <c r="K13" s="18">
        <f t="shared" si="3"/>
        <v>57.74980490219504</v>
      </c>
      <c r="L13" s="18">
        <f t="shared" si="4"/>
        <v>1270.4957078482907</v>
      </c>
      <c r="M13" s="18">
        <f t="shared" si="5"/>
        <v>60.775894679070056</v>
      </c>
      <c r="N13" s="18">
        <f t="shared" si="6"/>
        <v>1337.0696829395413</v>
      </c>
    </row>
    <row r="14" spans="1:14" ht="18.75" customHeight="1">
      <c r="A14" s="53">
        <f t="shared" si="0"/>
        <v>10</v>
      </c>
      <c r="B14" s="11" t="s">
        <v>278</v>
      </c>
      <c r="C14" s="8" t="s">
        <v>21</v>
      </c>
      <c r="D14" s="8">
        <v>22</v>
      </c>
      <c r="E14" s="18">
        <v>60.2682382782002</v>
      </c>
      <c r="F14" s="18">
        <v>1325.9012421204045</v>
      </c>
      <c r="G14" s="18">
        <v>64.01517492019418</v>
      </c>
      <c r="H14" s="18">
        <v>1408.333848244272</v>
      </c>
      <c r="I14" s="18">
        <f t="shared" si="1"/>
        <v>67.79207024048564</v>
      </c>
      <c r="J14" s="18">
        <f t="shared" si="2"/>
        <v>1491.425545290684</v>
      </c>
      <c r="K14" s="18">
        <f t="shared" si="3"/>
        <v>86.62470735329256</v>
      </c>
      <c r="L14" s="18">
        <f t="shared" si="4"/>
        <v>1905.7435617724364</v>
      </c>
      <c r="M14" s="18">
        <f t="shared" si="5"/>
        <v>91.1638420186051</v>
      </c>
      <c r="N14" s="18">
        <f t="shared" si="6"/>
        <v>2005.604524409312</v>
      </c>
    </row>
    <row r="15" spans="1:14" ht="18.75" customHeight="1">
      <c r="A15" s="53">
        <f t="shared" si="0"/>
        <v>11</v>
      </c>
      <c r="B15" s="10" t="s">
        <v>282</v>
      </c>
      <c r="C15" s="8" t="s">
        <v>21</v>
      </c>
      <c r="D15" s="8">
        <v>17</v>
      </c>
      <c r="E15" s="18">
        <v>140.6258893158005</v>
      </c>
      <c r="F15" s="18">
        <v>2390.6401183686085</v>
      </c>
      <c r="G15" s="18">
        <v>149.3687414804531</v>
      </c>
      <c r="H15" s="18">
        <v>2539.268605167703</v>
      </c>
      <c r="I15" s="18">
        <f t="shared" si="1"/>
        <v>158.18149722779984</v>
      </c>
      <c r="J15" s="18">
        <f t="shared" si="2"/>
        <v>2689.085452872597</v>
      </c>
      <c r="K15" s="18">
        <f t="shared" si="3"/>
        <v>202.12431715768264</v>
      </c>
      <c r="L15" s="18">
        <f t="shared" si="4"/>
        <v>3436.1133916806048</v>
      </c>
      <c r="M15" s="18">
        <f t="shared" si="5"/>
        <v>212.71563137674522</v>
      </c>
      <c r="N15" s="18">
        <f t="shared" si="6"/>
        <v>3616.1657334046686</v>
      </c>
    </row>
    <row r="16" spans="1:14" ht="18.75" customHeight="1">
      <c r="A16" s="53">
        <f t="shared" si="0"/>
        <v>12</v>
      </c>
      <c r="B16" s="10" t="s">
        <v>133</v>
      </c>
      <c r="C16" s="8" t="s">
        <v>21</v>
      </c>
      <c r="D16" s="8">
        <v>66</v>
      </c>
      <c r="E16" s="18">
        <v>14.062588931580047</v>
      </c>
      <c r="F16" s="18">
        <v>928.130869484283</v>
      </c>
      <c r="G16" s="18">
        <v>14.936874148045309</v>
      </c>
      <c r="H16" s="18">
        <v>985.8336937709904</v>
      </c>
      <c r="I16" s="18">
        <f t="shared" si="1"/>
        <v>15.818149722779982</v>
      </c>
      <c r="J16" s="18">
        <f t="shared" si="2"/>
        <v>1043.9978817034787</v>
      </c>
      <c r="K16" s="18">
        <f t="shared" si="3"/>
        <v>20.21243171576826</v>
      </c>
      <c r="L16" s="18">
        <f t="shared" si="4"/>
        <v>1334.0204932407053</v>
      </c>
      <c r="M16" s="18">
        <f t="shared" si="5"/>
        <v>21.27156313767452</v>
      </c>
      <c r="N16" s="18">
        <f t="shared" si="6"/>
        <v>1403.9231670865183</v>
      </c>
    </row>
    <row r="17" spans="1:14" ht="18.75" customHeight="1">
      <c r="A17" s="53">
        <f t="shared" si="0"/>
        <v>13</v>
      </c>
      <c r="B17" s="10" t="s">
        <v>134</v>
      </c>
      <c r="C17" s="8" t="s">
        <v>21</v>
      </c>
      <c r="D17" s="8">
        <v>22</v>
      </c>
      <c r="E17" s="18">
        <v>50.22353189850017</v>
      </c>
      <c r="F17" s="18">
        <v>1104.9177017670038</v>
      </c>
      <c r="G17" s="18">
        <v>53.34597910016182</v>
      </c>
      <c r="H17" s="18">
        <v>1173.61154020356</v>
      </c>
      <c r="I17" s="18">
        <f t="shared" si="1"/>
        <v>56.49339186707137</v>
      </c>
      <c r="J17" s="18">
        <f t="shared" si="2"/>
        <v>1242.85462107557</v>
      </c>
      <c r="K17" s="18">
        <f t="shared" si="3"/>
        <v>72.1872561277438</v>
      </c>
      <c r="L17" s="18">
        <f t="shared" si="4"/>
        <v>1588.1196348103636</v>
      </c>
      <c r="M17" s="18">
        <f t="shared" si="5"/>
        <v>75.96986834883757</v>
      </c>
      <c r="N17" s="18">
        <f t="shared" si="6"/>
        <v>1671.3371036744265</v>
      </c>
    </row>
    <row r="18" spans="1:14" ht="18.75" customHeight="1">
      <c r="A18" s="53">
        <f t="shared" si="0"/>
        <v>14</v>
      </c>
      <c r="B18" s="10" t="s">
        <v>121</v>
      </c>
      <c r="C18" s="8" t="s">
        <v>21</v>
      </c>
      <c r="D18" s="8">
        <v>22</v>
      </c>
      <c r="E18" s="18">
        <v>50.22353189850017</v>
      </c>
      <c r="F18" s="18">
        <v>1104.9177017670038</v>
      </c>
      <c r="G18" s="18">
        <v>53.34597910016182</v>
      </c>
      <c r="H18" s="18">
        <v>1173.61154020356</v>
      </c>
      <c r="I18" s="18">
        <f t="shared" si="1"/>
        <v>56.49339186707137</v>
      </c>
      <c r="J18" s="18">
        <f t="shared" si="2"/>
        <v>1242.85462107557</v>
      </c>
      <c r="K18" s="18">
        <f t="shared" si="3"/>
        <v>72.1872561277438</v>
      </c>
      <c r="L18" s="18">
        <f t="shared" si="4"/>
        <v>1588.1196348103636</v>
      </c>
      <c r="M18" s="18">
        <f t="shared" si="5"/>
        <v>75.96986834883757</v>
      </c>
      <c r="N18" s="18">
        <f t="shared" si="6"/>
        <v>1671.3371036744265</v>
      </c>
    </row>
    <row r="19" spans="1:14" ht="18.75" customHeight="1">
      <c r="A19" s="53">
        <f t="shared" si="0"/>
        <v>15</v>
      </c>
      <c r="B19" s="10" t="s">
        <v>280</v>
      </c>
      <c r="C19" s="8" t="s">
        <v>20</v>
      </c>
      <c r="D19" s="8">
        <v>1</v>
      </c>
      <c r="E19" s="18">
        <v>6629.506210602022</v>
      </c>
      <c r="F19" s="18">
        <v>6629.506210602022</v>
      </c>
      <c r="G19" s="18">
        <v>7041.669241221361</v>
      </c>
      <c r="H19" s="18">
        <v>7041.669241221361</v>
      </c>
      <c r="I19" s="18">
        <f t="shared" si="1"/>
        <v>7457.12772645342</v>
      </c>
      <c r="J19" s="18">
        <f t="shared" si="2"/>
        <v>7457.12772645342</v>
      </c>
      <c r="K19" s="18">
        <f t="shared" si="3"/>
        <v>9528.71780886218</v>
      </c>
      <c r="L19" s="18">
        <f t="shared" si="4"/>
        <v>9528.71780886218</v>
      </c>
      <c r="M19" s="18">
        <f t="shared" si="5"/>
        <v>10028.02262204656</v>
      </c>
      <c r="N19" s="18">
        <f t="shared" si="6"/>
        <v>10028.02262204656</v>
      </c>
    </row>
    <row r="20" spans="1:14" ht="18.75" customHeight="1">
      <c r="A20" s="53">
        <v>16</v>
      </c>
      <c r="B20" s="10" t="s">
        <v>148</v>
      </c>
      <c r="C20" s="8" t="s">
        <v>20</v>
      </c>
      <c r="D20" s="8">
        <v>1.03</v>
      </c>
      <c r="E20" s="18">
        <v>2209.8354035340076</v>
      </c>
      <c r="F20" s="18">
        <v>2276.130465640028</v>
      </c>
      <c r="G20" s="18">
        <v>2347.2230804071205</v>
      </c>
      <c r="H20" s="18">
        <v>2417.639772819334</v>
      </c>
      <c r="I20" s="18">
        <f t="shared" si="1"/>
        <v>2485.7092421511406</v>
      </c>
      <c r="J20" s="18">
        <f t="shared" si="2"/>
        <v>2560.280519415675</v>
      </c>
      <c r="K20" s="18">
        <f t="shared" si="3"/>
        <v>3176.2392696207276</v>
      </c>
      <c r="L20" s="18">
        <f t="shared" si="4"/>
        <v>3271.5264477093497</v>
      </c>
      <c r="M20" s="18">
        <f t="shared" si="5"/>
        <v>3342.6742073488535</v>
      </c>
      <c r="N20" s="18">
        <f t="shared" si="6"/>
        <v>3442.9544335693195</v>
      </c>
    </row>
    <row r="21" spans="1:14" ht="18.75" customHeight="1">
      <c r="A21" s="53">
        <v>17</v>
      </c>
      <c r="B21" s="10" t="s">
        <v>144</v>
      </c>
      <c r="C21" s="8" t="s">
        <v>21</v>
      </c>
      <c r="D21" s="8">
        <v>1</v>
      </c>
      <c r="E21" s="18">
        <v>1004.4706379700034</v>
      </c>
      <c r="F21" s="18">
        <v>1004.4706379700034</v>
      </c>
      <c r="G21" s="18">
        <v>1066.9195820032364</v>
      </c>
      <c r="H21" s="18">
        <v>1066.9195820032364</v>
      </c>
      <c r="I21" s="18">
        <f t="shared" si="1"/>
        <v>1129.8678373414273</v>
      </c>
      <c r="J21" s="18">
        <f t="shared" si="2"/>
        <v>1129.8678373414273</v>
      </c>
      <c r="K21" s="18">
        <f t="shared" si="3"/>
        <v>1443.745122554876</v>
      </c>
      <c r="L21" s="18">
        <f t="shared" si="4"/>
        <v>1443.745122554876</v>
      </c>
      <c r="M21" s="18">
        <f t="shared" si="5"/>
        <v>1519.3973669767515</v>
      </c>
      <c r="N21" s="18">
        <f t="shared" si="6"/>
        <v>1519.3973669767515</v>
      </c>
    </row>
    <row r="22" spans="1:14" ht="18.75" customHeight="1">
      <c r="A22" s="53">
        <f t="shared" si="0"/>
        <v>18</v>
      </c>
      <c r="B22" s="10" t="s">
        <v>145</v>
      </c>
      <c r="C22" s="8" t="s">
        <v>21</v>
      </c>
      <c r="D22" s="8">
        <v>21</v>
      </c>
      <c r="E22" s="18">
        <v>120.5364765564004</v>
      </c>
      <c r="F22" s="18">
        <v>2531.2660076844086</v>
      </c>
      <c r="G22" s="18">
        <v>128.03034984038837</v>
      </c>
      <c r="H22" s="18">
        <v>2688.637346648156</v>
      </c>
      <c r="I22" s="18">
        <f t="shared" si="1"/>
        <v>135.58414048097129</v>
      </c>
      <c r="J22" s="18">
        <f t="shared" si="2"/>
        <v>2847.266950100397</v>
      </c>
      <c r="K22" s="18">
        <f t="shared" si="3"/>
        <v>173.24941470658513</v>
      </c>
      <c r="L22" s="18">
        <f t="shared" si="4"/>
        <v>3638.2377088382877</v>
      </c>
      <c r="M22" s="18">
        <f t="shared" si="5"/>
        <v>182.3276840372102</v>
      </c>
      <c r="N22" s="18">
        <f t="shared" si="6"/>
        <v>3828.881364781414</v>
      </c>
    </row>
    <row r="23" spans="1:14" ht="18.75" customHeight="1">
      <c r="A23" s="53">
        <f t="shared" si="0"/>
        <v>19</v>
      </c>
      <c r="B23" s="10" t="s">
        <v>135</v>
      </c>
      <c r="C23" s="8" t="s">
        <v>21</v>
      </c>
      <c r="D23" s="8">
        <v>3</v>
      </c>
      <c r="E23" s="18">
        <v>44.19670807068015</v>
      </c>
      <c r="F23" s="18">
        <v>132.59012421204045</v>
      </c>
      <c r="G23" s="18">
        <v>46.944461608142404</v>
      </c>
      <c r="H23" s="18">
        <v>140.8333848244272</v>
      </c>
      <c r="I23" s="18">
        <f t="shared" si="1"/>
        <v>49.71418484302281</v>
      </c>
      <c r="J23" s="18">
        <f t="shared" si="2"/>
        <v>149.14255452906843</v>
      </c>
      <c r="K23" s="18">
        <f t="shared" si="3"/>
        <v>63.52478539241454</v>
      </c>
      <c r="L23" s="18">
        <f t="shared" si="4"/>
        <v>190.57435617724363</v>
      </c>
      <c r="M23" s="18">
        <f t="shared" si="5"/>
        <v>66.85348414697707</v>
      </c>
      <c r="N23" s="18">
        <f t="shared" si="6"/>
        <v>200.56045244093121</v>
      </c>
    </row>
    <row r="24" spans="1:14" ht="18.75" customHeight="1">
      <c r="A24" s="53">
        <f t="shared" si="0"/>
        <v>20</v>
      </c>
      <c r="B24" s="10" t="s">
        <v>266</v>
      </c>
      <c r="C24" s="8" t="s">
        <v>21</v>
      </c>
      <c r="D24" s="8">
        <v>5</v>
      </c>
      <c r="E24" s="18">
        <v>261.16236587220084</v>
      </c>
      <c r="F24" s="18">
        <v>1305.8118293610041</v>
      </c>
      <c r="G24" s="18">
        <v>277.3990913208414</v>
      </c>
      <c r="H24" s="18">
        <v>1386.995456604207</v>
      </c>
      <c r="I24" s="18">
        <f t="shared" si="1"/>
        <v>293.76563770877107</v>
      </c>
      <c r="J24" s="18">
        <f t="shared" si="2"/>
        <v>1468.8281885438553</v>
      </c>
      <c r="K24" s="18">
        <f t="shared" si="3"/>
        <v>375.3737318642677</v>
      </c>
      <c r="L24" s="18">
        <f t="shared" si="4"/>
        <v>1876.8686593213386</v>
      </c>
      <c r="M24" s="18">
        <f t="shared" si="5"/>
        <v>395.0433154139553</v>
      </c>
      <c r="N24" s="18">
        <f t="shared" si="6"/>
        <v>1975.2165770697766</v>
      </c>
    </row>
    <row r="25" spans="1:14" ht="18.75" customHeight="1">
      <c r="A25" s="53">
        <f t="shared" si="0"/>
        <v>21</v>
      </c>
      <c r="B25" s="10" t="s">
        <v>143</v>
      </c>
      <c r="C25" s="8" t="s">
        <v>131</v>
      </c>
      <c r="D25" s="8">
        <v>1050</v>
      </c>
      <c r="E25" s="18">
        <v>4.720309571439456</v>
      </c>
      <c r="F25" s="18">
        <v>4956.325050011429</v>
      </c>
      <c r="G25" s="18">
        <v>5.013775937805418</v>
      </c>
      <c r="H25" s="18">
        <v>5264.464734695689</v>
      </c>
      <c r="I25" s="18">
        <f t="shared" si="1"/>
        <v>5.309588718135937</v>
      </c>
      <c r="J25" s="18">
        <f t="shared" si="2"/>
        <v>5575.068154042734</v>
      </c>
      <c r="K25" s="18">
        <f t="shared" si="3"/>
        <v>6.784592464034101</v>
      </c>
      <c r="L25" s="18">
        <f t="shared" si="4"/>
        <v>7123.822087235806</v>
      </c>
      <c r="M25" s="18">
        <f t="shared" si="5"/>
        <v>7.140105109149488</v>
      </c>
      <c r="N25" s="18">
        <f t="shared" si="6"/>
        <v>7497.110364606962</v>
      </c>
    </row>
    <row r="26" spans="1:14" ht="17.25" customHeight="1">
      <c r="A26" s="9"/>
      <c r="B26" s="9" t="s">
        <v>95</v>
      </c>
      <c r="C26" s="8"/>
      <c r="D26" s="8"/>
      <c r="E26" s="4"/>
      <c r="F26" s="23">
        <f>SUM(F5:F25)</f>
        <v>35526.384445990516</v>
      </c>
      <c r="G26" s="4"/>
      <c r="H26" s="23">
        <v>37735.09529338219</v>
      </c>
      <c r="I26" s="4"/>
      <c r="J26" s="23">
        <f>SUM(J5:J25)</f>
        <v>39961.46591569173</v>
      </c>
      <c r="K26" s="4"/>
      <c r="L26" s="23">
        <f>SUM(L5:L25)</f>
        <v>51062.76114707091</v>
      </c>
      <c r="M26" s="299"/>
      <c r="N26" s="23">
        <f>SUM(N5:N25)</f>
        <v>53738.449831177415</v>
      </c>
    </row>
    <row r="27" spans="10:12" ht="12.75">
      <c r="J27" s="204"/>
      <c r="L27" s="204"/>
    </row>
  </sheetData>
  <sheetProtection/>
  <mergeCells count="21">
    <mergeCell ref="E5:E7"/>
    <mergeCell ref="B1:M1"/>
    <mergeCell ref="F5:F7"/>
    <mergeCell ref="M3:N3"/>
    <mergeCell ref="K3:L3"/>
    <mergeCell ref="M5:M7"/>
    <mergeCell ref="A3:A4"/>
    <mergeCell ref="B3:B4"/>
    <mergeCell ref="C3:C4"/>
    <mergeCell ref="D3:D4"/>
    <mergeCell ref="E3:F3"/>
    <mergeCell ref="N5:N7"/>
    <mergeCell ref="A2:N2"/>
    <mergeCell ref="G3:H3"/>
    <mergeCell ref="G5:G7"/>
    <mergeCell ref="L5:L7"/>
    <mergeCell ref="I3:J3"/>
    <mergeCell ref="I5:I7"/>
    <mergeCell ref="J5:J7"/>
    <mergeCell ref="K5:K7"/>
    <mergeCell ref="H5:H7"/>
  </mergeCells>
  <printOptions/>
  <pageMargins left="0.7874015748031497" right="0.2362204724409449" top="0.35433070866141736" bottom="0.3937007874015748" header="0.2362204724409449" footer="0.15748031496062992"/>
  <pageSetup horizontalDpi="600" verticalDpi="600" orientation="landscape" paperSize="9" r:id="rId1"/>
  <headerFooter alignWithMargins="0">
    <oddFooter>&amp;L&amp;8&amp;Z&amp;F</oddFooter>
  </headerFooter>
</worksheet>
</file>

<file path=xl/worksheets/sheet38.xml><?xml version="1.0" encoding="utf-8"?>
<worksheet xmlns="http://schemas.openxmlformats.org/spreadsheetml/2006/main" xmlns:r="http://schemas.openxmlformats.org/officeDocument/2006/relationships">
  <sheetPr>
    <tabColor rgb="FF00FF00"/>
  </sheetPr>
  <dimension ref="A1:T19"/>
  <sheetViews>
    <sheetView zoomScalePageLayoutView="0" workbookViewId="0" topLeftCell="A1">
      <pane xSplit="2" ySplit="6" topLeftCell="C10" activePane="bottomRight" state="frozen"/>
      <selection pane="topLeft" activeCell="A1" sqref="A1"/>
      <selection pane="topRight" activeCell="C1" sqref="C1"/>
      <selection pane="bottomLeft" activeCell="A10" sqref="A10"/>
      <selection pane="bottomRight" activeCell="Q10" sqref="Q10"/>
    </sheetView>
  </sheetViews>
  <sheetFormatPr defaultColWidth="9.140625" defaultRowHeight="12.75"/>
  <cols>
    <col min="1" max="1" width="7.421875" style="0" customWidth="1"/>
    <col min="2" max="2" width="71.421875" style="0" customWidth="1"/>
    <col min="3" max="3" width="9.140625" style="0" customWidth="1"/>
    <col min="4" max="4" width="9.00390625" style="0" customWidth="1"/>
    <col min="5" max="5" width="9.57421875" style="0" hidden="1" customWidth="1"/>
    <col min="6" max="6" width="15.57421875" style="0" hidden="1" customWidth="1"/>
    <col min="7" max="7" width="14.140625" style="0" hidden="1" customWidth="1"/>
    <col min="8" max="8" width="14.421875" style="0" hidden="1" customWidth="1"/>
    <col min="9" max="9" width="9.7109375" style="0" hidden="1" customWidth="1"/>
    <col min="10" max="10" width="12.28125" style="0" hidden="1" customWidth="1"/>
    <col min="11" max="11" width="14.57421875" style="0" hidden="1" customWidth="1"/>
    <col min="12" max="12" width="15.00390625" style="0" hidden="1" customWidth="1"/>
    <col min="13" max="13" width="17.7109375" style="0" customWidth="1"/>
    <col min="14" max="14" width="19.00390625" style="0" customWidth="1"/>
  </cols>
  <sheetData>
    <row r="1" spans="1:14" ht="22.5" customHeight="1">
      <c r="A1" s="436" t="s">
        <v>351</v>
      </c>
      <c r="B1" s="356"/>
      <c r="C1" s="356"/>
      <c r="D1" s="356"/>
      <c r="E1" s="356"/>
      <c r="F1" s="356"/>
      <c r="G1" s="356"/>
      <c r="H1" s="356"/>
      <c r="I1" s="356"/>
      <c r="J1" s="356"/>
      <c r="K1" s="356"/>
      <c r="L1" s="356"/>
      <c r="M1" s="356"/>
      <c r="N1" s="356"/>
    </row>
    <row r="2" spans="2:20" ht="39.75" customHeight="1">
      <c r="B2" s="477" t="s">
        <v>516</v>
      </c>
      <c r="C2" s="447"/>
      <c r="D2" s="447"/>
      <c r="E2" s="447"/>
      <c r="F2" s="447"/>
      <c r="G2" s="447"/>
      <c r="H2" s="447"/>
      <c r="I2" s="447"/>
      <c r="J2" s="447"/>
      <c r="K2" s="447"/>
      <c r="L2" s="447"/>
      <c r="M2" s="447"/>
      <c r="N2" s="297"/>
      <c r="O2" s="301"/>
      <c r="P2" s="301"/>
      <c r="Q2" s="301"/>
      <c r="R2" s="301"/>
      <c r="S2" s="301"/>
      <c r="T2" s="300"/>
    </row>
    <row r="3" spans="1:19" ht="26.25" customHeight="1">
      <c r="A3" s="361" t="s">
        <v>0</v>
      </c>
      <c r="B3" s="361" t="s">
        <v>1</v>
      </c>
      <c r="C3" s="361" t="s">
        <v>2</v>
      </c>
      <c r="D3" s="360" t="s">
        <v>73</v>
      </c>
      <c r="E3" s="358" t="s">
        <v>378</v>
      </c>
      <c r="F3" s="358"/>
      <c r="G3" s="358" t="s">
        <v>386</v>
      </c>
      <c r="H3" s="358"/>
      <c r="I3" s="358" t="s">
        <v>448</v>
      </c>
      <c r="J3" s="358"/>
      <c r="K3" s="453" t="s">
        <v>469</v>
      </c>
      <c r="L3" s="455"/>
      <c r="M3" s="453" t="s">
        <v>470</v>
      </c>
      <c r="N3" s="466"/>
      <c r="O3" s="301"/>
      <c r="P3" s="301"/>
      <c r="Q3" s="301"/>
      <c r="R3" s="301"/>
      <c r="S3" s="301"/>
    </row>
    <row r="4" spans="1:14" ht="12.75" customHeight="1">
      <c r="A4" s="361"/>
      <c r="B4" s="361"/>
      <c r="C4" s="361"/>
      <c r="D4" s="361"/>
      <c r="E4" s="470" t="s">
        <v>352</v>
      </c>
      <c r="F4" s="472"/>
      <c r="G4" s="470" t="s">
        <v>352</v>
      </c>
      <c r="H4" s="472"/>
      <c r="I4" s="470" t="s">
        <v>352</v>
      </c>
      <c r="J4" s="472"/>
      <c r="K4" s="470" t="s">
        <v>352</v>
      </c>
      <c r="L4" s="472"/>
      <c r="M4" s="470" t="s">
        <v>352</v>
      </c>
      <c r="N4" s="472"/>
    </row>
    <row r="5" spans="1:14" ht="23.25" customHeight="1">
      <c r="A5" s="361"/>
      <c r="B5" s="361"/>
      <c r="C5" s="361"/>
      <c r="D5" s="361"/>
      <c r="E5" s="478"/>
      <c r="F5" s="479"/>
      <c r="G5" s="478"/>
      <c r="H5" s="479"/>
      <c r="I5" s="478"/>
      <c r="J5" s="479"/>
      <c r="K5" s="478"/>
      <c r="L5" s="479"/>
      <c r="M5" s="478"/>
      <c r="N5" s="479"/>
    </row>
    <row r="6" spans="1:14" ht="12.75" customHeight="1">
      <c r="A6" s="362"/>
      <c r="B6" s="362"/>
      <c r="C6" s="362"/>
      <c r="D6" s="362"/>
      <c r="E6" s="1" t="s">
        <v>137</v>
      </c>
      <c r="F6" s="1" t="s">
        <v>138</v>
      </c>
      <c r="G6" s="1" t="s">
        <v>137</v>
      </c>
      <c r="H6" s="1" t="s">
        <v>138</v>
      </c>
      <c r="I6" s="1" t="s">
        <v>137</v>
      </c>
      <c r="J6" s="1" t="s">
        <v>138</v>
      </c>
      <c r="K6" s="1" t="s">
        <v>86</v>
      </c>
      <c r="L6" s="251" t="s">
        <v>471</v>
      </c>
      <c r="M6" s="251" t="s">
        <v>86</v>
      </c>
      <c r="N6" s="251" t="s">
        <v>471</v>
      </c>
    </row>
    <row r="7" spans="1:14" ht="18.75" customHeight="1">
      <c r="A7" s="53">
        <v>1</v>
      </c>
      <c r="B7" s="10" t="s">
        <v>5</v>
      </c>
      <c r="C7" s="8" t="s">
        <v>20</v>
      </c>
      <c r="D7" s="8">
        <v>1</v>
      </c>
      <c r="E7" s="439">
        <v>3013.414039649557</v>
      </c>
      <c r="F7" s="439">
        <v>3013.414039649557</v>
      </c>
      <c r="G7" s="439">
        <v>3220.0287732781285</v>
      </c>
      <c r="H7" s="439">
        <v>3220.0287732781285</v>
      </c>
      <c r="I7" s="439">
        <f>G7*1.059</f>
        <v>3410.0104709015377</v>
      </c>
      <c r="J7" s="439">
        <f>H7*1.059</f>
        <v>3410.0104709015377</v>
      </c>
      <c r="K7" s="439">
        <f>I7*1.2778</f>
        <v>4357.311379717985</v>
      </c>
      <c r="L7" s="439">
        <f>K7*D8</f>
        <v>4357.311379717985</v>
      </c>
      <c r="M7" s="439">
        <f>K7*1.0524</f>
        <v>4585.634496015207</v>
      </c>
      <c r="N7" s="439">
        <f>M7*D7</f>
        <v>4585.634496015207</v>
      </c>
    </row>
    <row r="8" spans="1:14" ht="18.75" customHeight="1">
      <c r="A8" s="53">
        <v>2</v>
      </c>
      <c r="B8" s="10" t="s">
        <v>6</v>
      </c>
      <c r="C8" s="8" t="s">
        <v>20</v>
      </c>
      <c r="D8" s="8">
        <v>1</v>
      </c>
      <c r="E8" s="440"/>
      <c r="F8" s="440"/>
      <c r="G8" s="440"/>
      <c r="H8" s="440"/>
      <c r="I8" s="440"/>
      <c r="J8" s="440"/>
      <c r="K8" s="440"/>
      <c r="L8" s="440"/>
      <c r="M8" s="440"/>
      <c r="N8" s="440"/>
    </row>
    <row r="9" spans="1:14" ht="18.75" customHeight="1">
      <c r="A9" s="53">
        <v>3</v>
      </c>
      <c r="B9" s="10" t="s">
        <v>195</v>
      </c>
      <c r="C9" s="8" t="s">
        <v>20</v>
      </c>
      <c r="D9" s="8">
        <v>1</v>
      </c>
      <c r="E9" s="441"/>
      <c r="F9" s="441"/>
      <c r="G9" s="441"/>
      <c r="H9" s="441"/>
      <c r="I9" s="441"/>
      <c r="J9" s="441"/>
      <c r="K9" s="441"/>
      <c r="L9" s="441"/>
      <c r="M9" s="441"/>
      <c r="N9" s="441"/>
    </row>
    <row r="10" spans="1:14" ht="18.75" customHeight="1">
      <c r="A10" s="53">
        <v>4</v>
      </c>
      <c r="B10" s="10" t="s">
        <v>130</v>
      </c>
      <c r="C10" s="8" t="s">
        <v>21</v>
      </c>
      <c r="D10" s="8">
        <v>20</v>
      </c>
      <c r="E10" s="18">
        <v>40.17882551880014</v>
      </c>
      <c r="F10" s="18">
        <v>803.5765103760027</v>
      </c>
      <c r="G10" s="18">
        <v>42.67678328012946</v>
      </c>
      <c r="H10" s="18">
        <v>853.5356656025892</v>
      </c>
      <c r="I10" s="18">
        <f>G10*1.059</f>
        <v>45.1947134936571</v>
      </c>
      <c r="J10" s="18">
        <f>I10*D10</f>
        <v>903.894269873142</v>
      </c>
      <c r="K10" s="18">
        <f>I10*1.2778</f>
        <v>57.74980490219504</v>
      </c>
      <c r="L10" s="18">
        <f>K10*D10</f>
        <v>1154.9960980439007</v>
      </c>
      <c r="M10" s="18">
        <f>K10*1.0524</f>
        <v>60.775894679070056</v>
      </c>
      <c r="N10" s="18">
        <f>M10*D10</f>
        <v>1215.517893581401</v>
      </c>
    </row>
    <row r="11" spans="1:14" ht="36.75" customHeight="1">
      <c r="A11" s="53">
        <v>5</v>
      </c>
      <c r="B11" s="271" t="s">
        <v>512</v>
      </c>
      <c r="C11" s="8" t="s">
        <v>21</v>
      </c>
      <c r="D11" s="8">
        <v>30</v>
      </c>
      <c r="E11" s="18">
        <v>50.218223700000294</v>
      </c>
      <c r="F11" s="18">
        <v>1506.5467110000088</v>
      </c>
      <c r="G11" s="18">
        <v>53.34034088565301</v>
      </c>
      <c r="H11" s="18">
        <v>1600.2102265695903</v>
      </c>
      <c r="I11" s="18">
        <f aca="true" t="shared" si="0" ref="I11:I16">G11*1.059</f>
        <v>56.48742099790654</v>
      </c>
      <c r="J11" s="18">
        <f>I11*D11</f>
        <v>1694.6226299371963</v>
      </c>
      <c r="K11" s="18">
        <f>I11*1.2778</f>
        <v>72.17962655112498</v>
      </c>
      <c r="L11" s="18">
        <f>K11*D11</f>
        <v>2165.3887965337494</v>
      </c>
      <c r="M11" s="18">
        <f>K11*1.0524</f>
        <v>75.96183898240393</v>
      </c>
      <c r="N11" s="18">
        <f>M11*D11</f>
        <v>2278.855169472118</v>
      </c>
    </row>
    <row r="12" spans="1:14" ht="25.5" customHeight="1">
      <c r="A12" s="53">
        <v>6</v>
      </c>
      <c r="B12" s="271" t="s">
        <v>513</v>
      </c>
      <c r="C12" s="8" t="s">
        <v>21</v>
      </c>
      <c r="D12" s="8">
        <v>20</v>
      </c>
      <c r="E12" s="18">
        <v>60.264243385552504</v>
      </c>
      <c r="F12" s="18">
        <v>1205.28486771105</v>
      </c>
      <c r="G12" s="18">
        <v>64.01093166107569</v>
      </c>
      <c r="H12" s="18">
        <v>1280.2186332215138</v>
      </c>
      <c r="I12" s="18">
        <f t="shared" si="0"/>
        <v>67.78757662907915</v>
      </c>
      <c r="J12" s="18">
        <f>I12*D12</f>
        <v>1355.751532581583</v>
      </c>
      <c r="K12" s="18">
        <f>I12*1.2778</f>
        <v>86.61896541663735</v>
      </c>
      <c r="L12" s="18">
        <f>K12*D12</f>
        <v>1732.379308332747</v>
      </c>
      <c r="M12" s="18">
        <f>K12*1.0524</f>
        <v>91.15779920446914</v>
      </c>
      <c r="N12" s="18">
        <f>M12*D12</f>
        <v>1823.1559840893829</v>
      </c>
    </row>
    <row r="13" spans="1:14" ht="18.75" customHeight="1">
      <c r="A13" s="53">
        <v>7</v>
      </c>
      <c r="B13" s="54" t="s">
        <v>514</v>
      </c>
      <c r="C13" s="8" t="s">
        <v>41</v>
      </c>
      <c r="D13" s="8">
        <v>1</v>
      </c>
      <c r="E13" s="18">
        <v>10848.24066888181</v>
      </c>
      <c r="F13" s="18">
        <v>10848.24066888181</v>
      </c>
      <c r="G13" s="18">
        <v>11522.686639506861</v>
      </c>
      <c r="H13" s="18">
        <v>11522.686639506861</v>
      </c>
      <c r="I13" s="18">
        <f t="shared" si="0"/>
        <v>12202.525151237765</v>
      </c>
      <c r="J13" s="18">
        <f>I13*D13</f>
        <v>12202.525151237765</v>
      </c>
      <c r="K13" s="18">
        <f>I13*1.2778</f>
        <v>15592.386638251617</v>
      </c>
      <c r="L13" s="18">
        <f>K13*D13</f>
        <v>15592.386638251617</v>
      </c>
      <c r="M13" s="18">
        <f>K13*1.0524</f>
        <v>16409.427698096002</v>
      </c>
      <c r="N13" s="18">
        <f>M13*D13</f>
        <v>16409.427698096002</v>
      </c>
    </row>
    <row r="14" spans="1:14" ht="33" customHeight="1">
      <c r="A14" s="53">
        <v>8</v>
      </c>
      <c r="B14" s="54" t="s">
        <v>515</v>
      </c>
      <c r="C14" s="8"/>
      <c r="D14" s="8">
        <v>0</v>
      </c>
      <c r="E14" s="18">
        <v>0</v>
      </c>
      <c r="F14" s="18">
        <v>11490.366572541663</v>
      </c>
      <c r="G14" s="18">
        <v>0</v>
      </c>
      <c r="H14" s="18">
        <v>12204.74</v>
      </c>
      <c r="I14" s="18">
        <f t="shared" si="0"/>
        <v>0</v>
      </c>
      <c r="J14" s="18">
        <f>H14*1.059</f>
        <v>12924.81966</v>
      </c>
      <c r="K14" s="18">
        <f>I14*1.2778</f>
        <v>0</v>
      </c>
      <c r="L14" s="18">
        <f>J14*1.2778</f>
        <v>16515.334561548</v>
      </c>
      <c r="M14" s="18">
        <f>K14*1.0524</f>
        <v>0</v>
      </c>
      <c r="N14" s="18">
        <f>L14*5.24/100+L14</f>
        <v>17380.738092573116</v>
      </c>
    </row>
    <row r="15" spans="1:14" ht="18" customHeight="1">
      <c r="A15" s="53"/>
      <c r="B15" s="9" t="s">
        <v>95</v>
      </c>
      <c r="C15" s="8"/>
      <c r="D15" s="8"/>
      <c r="E15" s="18">
        <v>0</v>
      </c>
      <c r="F15" s="23">
        <f>SUM(F7:F14)</f>
        <v>28867.42937016009</v>
      </c>
      <c r="G15" s="18">
        <v>0</v>
      </c>
      <c r="H15" s="23">
        <f>SUM(H7:H14)</f>
        <v>30681.419938178682</v>
      </c>
      <c r="I15" s="18">
        <v>0</v>
      </c>
      <c r="J15" s="23">
        <f>SUM(J7:J14)</f>
        <v>32491.623714531226</v>
      </c>
      <c r="K15" s="18">
        <v>0</v>
      </c>
      <c r="L15" s="23">
        <f>SUM(L7:L14)</f>
        <v>41517.796782428</v>
      </c>
      <c r="M15" s="18"/>
      <c r="N15" s="23">
        <f>SUM(N7:N14)</f>
        <v>43693.32933382723</v>
      </c>
    </row>
    <row r="16" spans="1:14" s="189" customFormat="1" ht="18" customHeight="1">
      <c r="A16" s="178">
        <v>9</v>
      </c>
      <c r="B16" s="271" t="s">
        <v>327</v>
      </c>
      <c r="C16" s="32"/>
      <c r="D16" s="178">
        <v>1</v>
      </c>
      <c r="E16" s="265">
        <v>5042.344522</v>
      </c>
      <c r="F16" s="265">
        <v>5042.344522</v>
      </c>
      <c r="G16" s="265">
        <v>5355.832123277262</v>
      </c>
      <c r="H16" s="265">
        <v>5355.832123277262</v>
      </c>
      <c r="I16" s="265">
        <f t="shared" si="0"/>
        <v>5671.82621855062</v>
      </c>
      <c r="J16" s="265">
        <f>I16*D16</f>
        <v>5671.82621855062</v>
      </c>
      <c r="K16" s="265">
        <f>I16*1.2778</f>
        <v>7247.459542063983</v>
      </c>
      <c r="L16" s="265">
        <f>K16*D16</f>
        <v>7247.459542063983</v>
      </c>
      <c r="M16" s="265">
        <v>7627.23</v>
      </c>
      <c r="N16" s="265">
        <v>7627.23</v>
      </c>
    </row>
    <row r="17" spans="1:14" s="189" customFormat="1" ht="18" customHeight="1">
      <c r="A17" s="32"/>
      <c r="B17" s="86" t="s">
        <v>353</v>
      </c>
      <c r="C17" s="32"/>
      <c r="D17" s="32"/>
      <c r="E17" s="20"/>
      <c r="F17" s="50">
        <f>F15+F16</f>
        <v>33909.77389216009</v>
      </c>
      <c r="G17" s="20"/>
      <c r="H17" s="50">
        <f>H15+H16</f>
        <v>36037.25206145595</v>
      </c>
      <c r="I17" s="20"/>
      <c r="J17" s="50">
        <f>J15+J16</f>
        <v>38163.44993308184</v>
      </c>
      <c r="K17" s="20"/>
      <c r="L17" s="50">
        <f>L15+L16</f>
        <v>48765.25632449198</v>
      </c>
      <c r="M17" s="20"/>
      <c r="N17" s="50">
        <f>N15+N16</f>
        <v>51320.55933382723</v>
      </c>
    </row>
    <row r="18" spans="1:14" s="189" customFormat="1" ht="18" customHeight="1">
      <c r="A18" s="32"/>
      <c r="B18" s="86" t="s">
        <v>435</v>
      </c>
      <c r="C18" s="32"/>
      <c r="D18" s="32"/>
      <c r="E18" s="32"/>
      <c r="F18" s="32"/>
      <c r="G18" s="32"/>
      <c r="H18" s="50">
        <f>ROUND(H17,0)</f>
        <v>36037</v>
      </c>
      <c r="I18" s="32"/>
      <c r="J18" s="50">
        <f>ROUND(J17,0)</f>
        <v>38163</v>
      </c>
      <c r="K18" s="32"/>
      <c r="L18" s="50">
        <f>ROUND(L17,0)</f>
        <v>48765</v>
      </c>
      <c r="M18" s="181"/>
      <c r="N18" s="50">
        <v>51321</v>
      </c>
    </row>
    <row r="19" spans="10:12" ht="12.75">
      <c r="J19" s="113"/>
      <c r="L19" s="113"/>
    </row>
  </sheetData>
  <sheetProtection/>
  <mergeCells count="26">
    <mergeCell ref="B2:M2"/>
    <mergeCell ref="K3:L3"/>
    <mergeCell ref="K4:L5"/>
    <mergeCell ref="K7:K9"/>
    <mergeCell ref="L7:L9"/>
    <mergeCell ref="I3:J3"/>
    <mergeCell ref="I4:J5"/>
    <mergeCell ref="I7:I9"/>
    <mergeCell ref="J7:J9"/>
    <mergeCell ref="D3:D6"/>
    <mergeCell ref="E7:E9"/>
    <mergeCell ref="F7:F9"/>
    <mergeCell ref="G7:G9"/>
    <mergeCell ref="G3:H3"/>
    <mergeCell ref="E4:F5"/>
    <mergeCell ref="G4:H5"/>
    <mergeCell ref="M3:N3"/>
    <mergeCell ref="M4:N5"/>
    <mergeCell ref="M7:M9"/>
    <mergeCell ref="N7:N9"/>
    <mergeCell ref="A1:N1"/>
    <mergeCell ref="A3:A6"/>
    <mergeCell ref="B3:B6"/>
    <mergeCell ref="C3:C6"/>
    <mergeCell ref="H7:H9"/>
    <mergeCell ref="E3:F3"/>
  </mergeCells>
  <printOptions/>
  <pageMargins left="0.7086614173228347" right="0.2362204724409449" top="0.5905511811023623" bottom="0.3937007874015748" header="0.2755905511811024" footer="0.15748031496062992"/>
  <pageSetup horizontalDpi="600" verticalDpi="600" orientation="landscape" paperSize="9" r:id="rId3"/>
  <headerFooter alignWithMargins="0">
    <oddFooter>&amp;L&amp;8&amp;Z&amp;F</oddFooter>
  </headerFooter>
  <legacyDrawing r:id="rId2"/>
</worksheet>
</file>

<file path=xl/worksheets/sheet39.xml><?xml version="1.0" encoding="utf-8"?>
<worksheet xmlns="http://schemas.openxmlformats.org/spreadsheetml/2006/main" xmlns:r="http://schemas.openxmlformats.org/officeDocument/2006/relationships">
  <sheetPr>
    <tabColor rgb="FF00FF00"/>
  </sheetPr>
  <dimension ref="A1:N15"/>
  <sheetViews>
    <sheetView zoomScalePageLayoutView="0" workbookViewId="0" topLeftCell="A1">
      <pane xSplit="2" ySplit="4" topLeftCell="C5" activePane="bottomRight" state="frozen"/>
      <selection pane="topLeft" activeCell="A1" sqref="A1"/>
      <selection pane="topRight" activeCell="C1" sqref="C1"/>
      <selection pane="bottomLeft" activeCell="A7" sqref="A7"/>
      <selection pane="bottomRight" activeCell="P10" sqref="P10"/>
    </sheetView>
  </sheetViews>
  <sheetFormatPr defaultColWidth="9.140625" defaultRowHeight="12.75"/>
  <cols>
    <col min="1" max="1" width="7.28125" style="94" customWidth="1"/>
    <col min="2" max="2" width="77.57421875" style="94" customWidth="1"/>
    <col min="3" max="3" width="9.140625" style="94" customWidth="1"/>
    <col min="4" max="4" width="9.00390625" style="94" customWidth="1"/>
    <col min="5" max="5" width="10.421875" style="94" hidden="1" customWidth="1"/>
    <col min="6" max="6" width="11.8515625" style="94" hidden="1" customWidth="1"/>
    <col min="7" max="7" width="9.57421875" style="94" hidden="1" customWidth="1"/>
    <col min="8" max="8" width="13.00390625" style="94" hidden="1" customWidth="1"/>
    <col min="9" max="9" width="9.421875" style="94" hidden="1" customWidth="1"/>
    <col min="10" max="10" width="10.28125" style="94" hidden="1" customWidth="1"/>
    <col min="11" max="11" width="12.28125" style="94" hidden="1" customWidth="1"/>
    <col min="12" max="12" width="13.140625" style="94" hidden="1" customWidth="1"/>
    <col min="13" max="13" width="14.57421875" style="94" customWidth="1"/>
    <col min="14" max="14" width="13.8515625" style="94" customWidth="1"/>
    <col min="15" max="16384" width="9.140625" style="94" customWidth="1"/>
  </cols>
  <sheetData>
    <row r="1" spans="2:14" ht="21" customHeight="1">
      <c r="B1" s="484" t="s">
        <v>517</v>
      </c>
      <c r="C1" s="485"/>
      <c r="D1" s="485"/>
      <c r="E1" s="302"/>
      <c r="F1" s="302"/>
      <c r="G1" s="302"/>
      <c r="H1" s="302"/>
      <c r="I1" s="302"/>
      <c r="J1" s="302"/>
      <c r="K1" s="302"/>
      <c r="L1" s="302"/>
      <c r="M1" s="302"/>
      <c r="N1" s="302"/>
    </row>
    <row r="2" spans="1:14" ht="22.5" customHeight="1">
      <c r="A2" s="482" t="s">
        <v>518</v>
      </c>
      <c r="B2" s="483"/>
      <c r="C2" s="483"/>
      <c r="D2" s="483"/>
      <c r="E2" s="483"/>
      <c r="F2" s="483"/>
      <c r="G2" s="483"/>
      <c r="H2" s="483"/>
      <c r="I2" s="483"/>
      <c r="J2" s="483"/>
      <c r="K2" s="483"/>
      <c r="L2" s="483"/>
      <c r="M2" s="483"/>
      <c r="N2" s="483"/>
    </row>
    <row r="3" spans="1:14" ht="28.5" customHeight="1">
      <c r="A3" s="487" t="s">
        <v>0</v>
      </c>
      <c r="B3" s="487" t="s">
        <v>1</v>
      </c>
      <c r="C3" s="487" t="s">
        <v>2</v>
      </c>
      <c r="D3" s="487" t="s">
        <v>73</v>
      </c>
      <c r="E3" s="480" t="s">
        <v>373</v>
      </c>
      <c r="F3" s="481"/>
      <c r="G3" s="480" t="s">
        <v>393</v>
      </c>
      <c r="H3" s="481"/>
      <c r="I3" s="480" t="s">
        <v>453</v>
      </c>
      <c r="J3" s="489"/>
      <c r="K3" s="453" t="s">
        <v>469</v>
      </c>
      <c r="L3" s="455"/>
      <c r="M3" s="453" t="s">
        <v>470</v>
      </c>
      <c r="N3" s="466"/>
    </row>
    <row r="4" spans="1:14" ht="15.75" customHeight="1">
      <c r="A4" s="488"/>
      <c r="B4" s="488"/>
      <c r="C4" s="488"/>
      <c r="D4" s="488"/>
      <c r="E4" s="95" t="s">
        <v>77</v>
      </c>
      <c r="F4" s="95" t="s">
        <v>81</v>
      </c>
      <c r="G4" s="95" t="s">
        <v>77</v>
      </c>
      <c r="H4" s="95" t="s">
        <v>81</v>
      </c>
      <c r="I4" s="95" t="s">
        <v>77</v>
      </c>
      <c r="J4" s="95" t="s">
        <v>81</v>
      </c>
      <c r="K4" s="95" t="s">
        <v>77</v>
      </c>
      <c r="L4" s="95" t="s">
        <v>81</v>
      </c>
      <c r="M4" s="95" t="s">
        <v>77</v>
      </c>
      <c r="N4" s="95" t="s">
        <v>81</v>
      </c>
    </row>
    <row r="5" spans="1:14" ht="18.75" customHeight="1">
      <c r="A5" s="273">
        <v>1</v>
      </c>
      <c r="B5" s="97" t="s">
        <v>8</v>
      </c>
      <c r="C5" s="98" t="s">
        <v>21</v>
      </c>
      <c r="D5" s="98">
        <v>1</v>
      </c>
      <c r="E5" s="99">
        <v>200.89412759400068</v>
      </c>
      <c r="F5" s="99">
        <f>E5*D5</f>
        <v>200.89412759400068</v>
      </c>
      <c r="G5" s="99">
        <v>213.38391640064728</v>
      </c>
      <c r="H5" s="99">
        <v>213.38391640064728</v>
      </c>
      <c r="I5" s="99">
        <f>G5*1.059</f>
        <v>225.97356746828547</v>
      </c>
      <c r="J5" s="99">
        <f>I5*D5</f>
        <v>225.97356746828547</v>
      </c>
      <c r="K5" s="99">
        <f>I5*1.2778</f>
        <v>288.7490245109752</v>
      </c>
      <c r="L5" s="99">
        <f>K5*D5</f>
        <v>288.7490245109752</v>
      </c>
      <c r="M5" s="99">
        <f>K5*1.0524</f>
        <v>303.87947339535026</v>
      </c>
      <c r="N5" s="99">
        <f>M5*D5</f>
        <v>303.87947339535026</v>
      </c>
    </row>
    <row r="6" spans="1:14" ht="19.5" customHeight="1">
      <c r="A6" s="273">
        <v>2</v>
      </c>
      <c r="B6" s="97" t="s">
        <v>28</v>
      </c>
      <c r="C6" s="98" t="s">
        <v>21</v>
      </c>
      <c r="D6" s="98">
        <v>1</v>
      </c>
      <c r="E6" s="99">
        <v>40.17882551880014</v>
      </c>
      <c r="F6" s="99">
        <f aca="true" t="shared" si="0" ref="F6:F11">E6*D6</f>
        <v>40.17882551880014</v>
      </c>
      <c r="G6" s="99">
        <v>42.67678328012946</v>
      </c>
      <c r="H6" s="99">
        <v>42.67678328012946</v>
      </c>
      <c r="I6" s="99">
        <f aca="true" t="shared" si="1" ref="I6:I11">G6*1.059</f>
        <v>45.1947134936571</v>
      </c>
      <c r="J6" s="99">
        <f aca="true" t="shared" si="2" ref="J6:J11">I6*D6</f>
        <v>45.1947134936571</v>
      </c>
      <c r="K6" s="99">
        <f aca="true" t="shared" si="3" ref="K6:K11">I6*1.2778</f>
        <v>57.74980490219504</v>
      </c>
      <c r="L6" s="99">
        <f aca="true" t="shared" si="4" ref="L6:L11">K6*D6</f>
        <v>57.74980490219504</v>
      </c>
      <c r="M6" s="99">
        <f aca="true" t="shared" si="5" ref="M6:M11">K6*1.0524</f>
        <v>60.775894679070056</v>
      </c>
      <c r="N6" s="99">
        <f aca="true" t="shared" si="6" ref="N6:N11">M6*D6</f>
        <v>60.775894679070056</v>
      </c>
    </row>
    <row r="7" spans="1:14" ht="18.75" customHeight="1">
      <c r="A7" s="273">
        <v>3</v>
      </c>
      <c r="B7" s="97" t="s">
        <v>103</v>
      </c>
      <c r="C7" s="98" t="s">
        <v>21</v>
      </c>
      <c r="D7" s="98">
        <v>1</v>
      </c>
      <c r="E7" s="99">
        <v>200.89412759400068</v>
      </c>
      <c r="F7" s="99">
        <f t="shared" si="0"/>
        <v>200.89412759400068</v>
      </c>
      <c r="G7" s="99">
        <v>213.38391640064728</v>
      </c>
      <c r="H7" s="99">
        <v>213.38391640064728</v>
      </c>
      <c r="I7" s="99">
        <f t="shared" si="1"/>
        <v>225.97356746828547</v>
      </c>
      <c r="J7" s="99">
        <f t="shared" si="2"/>
        <v>225.97356746828547</v>
      </c>
      <c r="K7" s="99">
        <f t="shared" si="3"/>
        <v>288.7490245109752</v>
      </c>
      <c r="L7" s="99">
        <f t="shared" si="4"/>
        <v>288.7490245109752</v>
      </c>
      <c r="M7" s="99">
        <f t="shared" si="5"/>
        <v>303.87947339535026</v>
      </c>
      <c r="N7" s="99">
        <f t="shared" si="6"/>
        <v>303.87947339535026</v>
      </c>
    </row>
    <row r="8" spans="1:14" ht="34.5" customHeight="1">
      <c r="A8" s="273">
        <f>A7+1</f>
        <v>4</v>
      </c>
      <c r="B8" s="97" t="s">
        <v>519</v>
      </c>
      <c r="C8" s="98" t="s">
        <v>21</v>
      </c>
      <c r="D8" s="98">
        <v>1</v>
      </c>
      <c r="E8" s="99">
        <v>50.22353189850017</v>
      </c>
      <c r="F8" s="99">
        <f t="shared" si="0"/>
        <v>50.22353189850017</v>
      </c>
      <c r="G8" s="99">
        <v>53.34597910016182</v>
      </c>
      <c r="H8" s="99">
        <v>53.34597910016182</v>
      </c>
      <c r="I8" s="99">
        <f t="shared" si="1"/>
        <v>56.49339186707137</v>
      </c>
      <c r="J8" s="99">
        <f t="shared" si="2"/>
        <v>56.49339186707137</v>
      </c>
      <c r="K8" s="99">
        <f t="shared" si="3"/>
        <v>72.1872561277438</v>
      </c>
      <c r="L8" s="99">
        <f t="shared" si="4"/>
        <v>72.1872561277438</v>
      </c>
      <c r="M8" s="99">
        <f t="shared" si="5"/>
        <v>75.96986834883757</v>
      </c>
      <c r="N8" s="99">
        <f t="shared" si="6"/>
        <v>75.96986834883757</v>
      </c>
    </row>
    <row r="9" spans="1:14" ht="21" customHeight="1">
      <c r="A9" s="273">
        <f>A8+1</f>
        <v>5</v>
      </c>
      <c r="B9" s="97" t="s">
        <v>48</v>
      </c>
      <c r="C9" s="98" t="s">
        <v>21</v>
      </c>
      <c r="D9" s="98">
        <v>1</v>
      </c>
      <c r="E9" s="99">
        <v>502.2353189850017</v>
      </c>
      <c r="F9" s="99">
        <f t="shared" si="0"/>
        <v>502.2353189850017</v>
      </c>
      <c r="G9" s="99">
        <v>533.4597910016182</v>
      </c>
      <c r="H9" s="99">
        <v>533.4597910016182</v>
      </c>
      <c r="I9" s="99">
        <f t="shared" si="1"/>
        <v>564.9339186707136</v>
      </c>
      <c r="J9" s="99">
        <f t="shared" si="2"/>
        <v>564.9339186707136</v>
      </c>
      <c r="K9" s="99">
        <f t="shared" si="3"/>
        <v>721.872561277438</v>
      </c>
      <c r="L9" s="99">
        <f t="shared" si="4"/>
        <v>721.872561277438</v>
      </c>
      <c r="M9" s="99">
        <f t="shared" si="5"/>
        <v>759.6986834883758</v>
      </c>
      <c r="N9" s="99">
        <f t="shared" si="6"/>
        <v>759.6986834883758</v>
      </c>
    </row>
    <row r="10" spans="1:14" s="224" customFormat="1" ht="20.25" customHeight="1">
      <c r="A10" s="273">
        <f>A9+1</f>
        <v>6</v>
      </c>
      <c r="B10" s="222" t="s">
        <v>354</v>
      </c>
      <c r="C10" s="98" t="s">
        <v>466</v>
      </c>
      <c r="D10" s="98">
        <v>18</v>
      </c>
      <c r="E10" s="99">
        <v>16.071530207520055</v>
      </c>
      <c r="F10" s="99">
        <f t="shared" si="0"/>
        <v>289.287543735361</v>
      </c>
      <c r="G10" s="99">
        <f>E10*1.062171</f>
        <v>17.070713312051783</v>
      </c>
      <c r="H10" s="223">
        <f>G10*D10</f>
        <v>307.2728396169321</v>
      </c>
      <c r="I10" s="223">
        <f>G10*1.059</f>
        <v>18.077885397462836</v>
      </c>
      <c r="J10" s="223">
        <f>I10*D10</f>
        <v>325.40193715433105</v>
      </c>
      <c r="K10" s="99">
        <f t="shared" si="3"/>
        <v>23.099921960878014</v>
      </c>
      <c r="L10" s="99">
        <f t="shared" si="4"/>
        <v>415.79859529580426</v>
      </c>
      <c r="M10" s="99">
        <f t="shared" si="5"/>
        <v>24.31035787162802</v>
      </c>
      <c r="N10" s="99">
        <f t="shared" si="6"/>
        <v>437.58644168930437</v>
      </c>
    </row>
    <row r="11" spans="1:14" ht="19.5" customHeight="1">
      <c r="A11" s="273">
        <v>7</v>
      </c>
      <c r="B11" s="97" t="s">
        <v>119</v>
      </c>
      <c r="C11" s="98" t="s">
        <v>21</v>
      </c>
      <c r="D11" s="98">
        <v>1</v>
      </c>
      <c r="E11" s="99">
        <v>40.17882551880014</v>
      </c>
      <c r="F11" s="99">
        <f t="shared" si="0"/>
        <v>40.17882551880014</v>
      </c>
      <c r="G11" s="99">
        <v>42.67678328012946</v>
      </c>
      <c r="H11" s="99">
        <v>42.67678328012946</v>
      </c>
      <c r="I11" s="99">
        <f t="shared" si="1"/>
        <v>45.1947134936571</v>
      </c>
      <c r="J11" s="99">
        <f t="shared" si="2"/>
        <v>45.1947134936571</v>
      </c>
      <c r="K11" s="99">
        <f t="shared" si="3"/>
        <v>57.74980490219504</v>
      </c>
      <c r="L11" s="99">
        <f t="shared" si="4"/>
        <v>57.74980490219504</v>
      </c>
      <c r="M11" s="99">
        <f t="shared" si="5"/>
        <v>60.775894679070056</v>
      </c>
      <c r="N11" s="99">
        <f t="shared" si="6"/>
        <v>60.775894679070056</v>
      </c>
    </row>
    <row r="12" spans="1:14" s="102" customFormat="1" ht="18" customHeight="1">
      <c r="A12" s="100"/>
      <c r="B12" s="196" t="s">
        <v>95</v>
      </c>
      <c r="D12" s="197"/>
      <c r="E12" s="100"/>
      <c r="F12" s="103">
        <f>SUM(F5:F11)</f>
        <v>1323.8923008444644</v>
      </c>
      <c r="G12" s="100"/>
      <c r="H12" s="103">
        <v>1406.2000090802655</v>
      </c>
      <c r="I12" s="100"/>
      <c r="J12" s="103">
        <f>SUM(J5:J11)</f>
        <v>1489.1658096160013</v>
      </c>
      <c r="K12" s="100"/>
      <c r="L12" s="103">
        <f>SUM(L5:L11)</f>
        <v>1902.8560715273265</v>
      </c>
      <c r="M12" s="303"/>
      <c r="N12" s="103">
        <f>SUM(N5:N11)</f>
        <v>2002.5657296753582</v>
      </c>
    </row>
    <row r="13" spans="1:8" s="102" customFormat="1" ht="28.5" customHeight="1" hidden="1">
      <c r="A13" s="104"/>
      <c r="B13" s="101" t="s">
        <v>355</v>
      </c>
      <c r="C13" s="100"/>
      <c r="D13" s="100"/>
      <c r="E13" s="105"/>
      <c r="F13" s="107">
        <f>552.1275355*1.062171</f>
        <v>586.4538565095705</v>
      </c>
      <c r="G13" s="106"/>
      <c r="H13" s="107"/>
    </row>
    <row r="14" spans="2:6" ht="15" customHeight="1">
      <c r="B14" s="187"/>
      <c r="C14" s="187"/>
      <c r="D14" s="187"/>
      <c r="E14" s="187"/>
      <c r="F14" s="187"/>
    </row>
    <row r="15" spans="1:14" ht="32.25" customHeight="1">
      <c r="A15" s="486" t="s">
        <v>125</v>
      </c>
      <c r="B15" s="486"/>
      <c r="C15" s="486"/>
      <c r="D15" s="486"/>
      <c r="E15" s="486"/>
      <c r="F15" s="486"/>
      <c r="G15" s="486"/>
      <c r="H15" s="486"/>
      <c r="I15" s="486"/>
      <c r="J15" s="486"/>
      <c r="K15" s="486"/>
      <c r="L15" s="486"/>
      <c r="M15" s="486"/>
      <c r="N15" s="486"/>
    </row>
  </sheetData>
  <sheetProtection/>
  <mergeCells count="12">
    <mergeCell ref="E3:F3"/>
    <mergeCell ref="I3:J3"/>
    <mergeCell ref="G3:H3"/>
    <mergeCell ref="M3:N3"/>
    <mergeCell ref="A2:N2"/>
    <mergeCell ref="B1:D1"/>
    <mergeCell ref="A15:N15"/>
    <mergeCell ref="A3:A4"/>
    <mergeCell ref="B3:B4"/>
    <mergeCell ref="K3:L3"/>
    <mergeCell ref="C3:C4"/>
    <mergeCell ref="D3:D4"/>
  </mergeCells>
  <printOptions/>
  <pageMargins left="0.85" right="0.15" top="0.43" bottom="0.34" header="0.31"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FF00"/>
  </sheetPr>
  <dimension ref="A3:AD32"/>
  <sheetViews>
    <sheetView zoomScalePageLayoutView="0" workbookViewId="0" topLeftCell="A3">
      <pane xSplit="2" ySplit="7" topLeftCell="C10" activePane="bottomRight" state="frozen"/>
      <selection pane="topLeft" activeCell="A3" sqref="A3"/>
      <selection pane="topRight" activeCell="C3" sqref="C3"/>
      <selection pane="bottomLeft" activeCell="A8" sqref="A8"/>
      <selection pane="bottomRight" activeCell="AG8" sqref="AG8"/>
    </sheetView>
  </sheetViews>
  <sheetFormatPr defaultColWidth="9.140625" defaultRowHeight="12.75"/>
  <cols>
    <col min="1" max="1" width="5.421875" style="59" customWidth="1"/>
    <col min="2" max="2" width="35.421875" style="59" customWidth="1"/>
    <col min="3" max="3" width="5.7109375" style="59" customWidth="1"/>
    <col min="4" max="4" width="5.28125" style="59" customWidth="1"/>
    <col min="5" max="6" width="9.28125" style="59" hidden="1" customWidth="1"/>
    <col min="7" max="7" width="8.7109375" style="59" hidden="1" customWidth="1"/>
    <col min="8" max="10" width="8.8515625" style="59" hidden="1" customWidth="1"/>
    <col min="11" max="11" width="10.140625" style="59" hidden="1" customWidth="1"/>
    <col min="12" max="12" width="11.7109375" style="59" hidden="1" customWidth="1"/>
    <col min="13" max="13" width="14.00390625" style="59" customWidth="1"/>
    <col min="14" max="14" width="11.7109375" style="59" customWidth="1"/>
    <col min="15" max="18" width="8.8515625" style="59" hidden="1" customWidth="1"/>
    <col min="19" max="19" width="10.421875" style="59" hidden="1" customWidth="1"/>
    <col min="20" max="20" width="11.421875" style="59" hidden="1" customWidth="1"/>
    <col min="21" max="21" width="13.7109375" style="59" customWidth="1"/>
    <col min="22" max="22" width="11.421875" style="59" customWidth="1"/>
    <col min="23" max="23" width="9.00390625" style="59" hidden="1" customWidth="1"/>
    <col min="24" max="26" width="8.8515625" style="59" hidden="1" customWidth="1"/>
    <col min="27" max="27" width="10.8515625" style="59" hidden="1" customWidth="1"/>
    <col min="28" max="28" width="12.140625" style="59" hidden="1" customWidth="1"/>
    <col min="29" max="29" width="13.421875" style="59" customWidth="1"/>
    <col min="30" max="30" width="17.28125" style="59" customWidth="1"/>
    <col min="31" max="16384" width="9.140625" style="59" customWidth="1"/>
  </cols>
  <sheetData>
    <row r="3" spans="1:30" ht="15" customHeight="1">
      <c r="A3" s="351" t="s">
        <v>223</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row>
    <row r="4" spans="3:26" ht="14.25" customHeight="1">
      <c r="C4" s="56"/>
      <c r="D4" s="56"/>
      <c r="E4" s="56"/>
      <c r="F4" s="56"/>
      <c r="G4" s="56"/>
      <c r="H4" s="56"/>
      <c r="I4" s="56"/>
      <c r="J4" s="56"/>
      <c r="K4" s="56"/>
      <c r="L4" s="56"/>
      <c r="M4" s="56"/>
      <c r="N4" s="56"/>
      <c r="O4" s="56"/>
      <c r="P4" s="56"/>
      <c r="Q4" s="56"/>
      <c r="R4" s="56"/>
      <c r="S4" s="56"/>
      <c r="T4" s="56"/>
      <c r="U4" s="56"/>
      <c r="V4" s="56"/>
      <c r="W4" s="56"/>
      <c r="X4" s="56"/>
      <c r="Y4" s="56"/>
      <c r="Z4" s="56"/>
    </row>
    <row r="5" spans="1:30" ht="40.5" customHeight="1">
      <c r="A5" s="373" t="s">
        <v>482</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row>
    <row r="6" spans="1:30" ht="15.75" customHeight="1">
      <c r="A6" s="284"/>
      <c r="B6" s="56"/>
      <c r="C6" s="56"/>
      <c r="D6" s="56"/>
      <c r="E6" s="56"/>
      <c r="F6" s="56"/>
      <c r="G6" s="56"/>
      <c r="H6" s="56"/>
      <c r="I6" s="56"/>
      <c r="J6" s="56"/>
      <c r="K6" s="56"/>
      <c r="L6" s="56"/>
      <c r="M6" s="56"/>
      <c r="N6" s="56"/>
      <c r="O6" s="56"/>
      <c r="P6" s="56"/>
      <c r="Q6" s="56"/>
      <c r="R6" s="56"/>
      <c r="S6" s="56"/>
      <c r="T6" s="56"/>
      <c r="U6" s="56"/>
      <c r="V6" s="56"/>
      <c r="W6" s="56"/>
      <c r="X6" s="56"/>
      <c r="Y6" s="56"/>
      <c r="Z6" s="56"/>
      <c r="AA6" s="170"/>
      <c r="AB6" s="170"/>
      <c r="AC6" s="170"/>
      <c r="AD6" s="170"/>
    </row>
    <row r="7" spans="1:30" ht="26.25" customHeight="1">
      <c r="A7" s="343" t="s">
        <v>79</v>
      </c>
      <c r="B7" s="350" t="s">
        <v>1</v>
      </c>
      <c r="C7" s="350" t="s">
        <v>2</v>
      </c>
      <c r="D7" s="350" t="s">
        <v>73</v>
      </c>
      <c r="E7" s="350" t="s">
        <v>3</v>
      </c>
      <c r="F7" s="350"/>
      <c r="G7" s="350"/>
      <c r="H7" s="350"/>
      <c r="I7" s="350"/>
      <c r="J7" s="350"/>
      <c r="K7" s="350"/>
      <c r="L7" s="350"/>
      <c r="M7" s="350"/>
      <c r="N7" s="350"/>
      <c r="O7" s="350" t="s">
        <v>379</v>
      </c>
      <c r="P7" s="350"/>
      <c r="Q7" s="350"/>
      <c r="R7" s="350"/>
      <c r="S7" s="350"/>
      <c r="T7" s="350"/>
      <c r="U7" s="350"/>
      <c r="V7" s="350"/>
      <c r="W7" s="350" t="s">
        <v>398</v>
      </c>
      <c r="X7" s="350"/>
      <c r="Y7" s="350"/>
      <c r="Z7" s="350"/>
      <c r="AA7" s="350"/>
      <c r="AB7" s="350"/>
      <c r="AC7" s="350"/>
      <c r="AD7" s="350"/>
    </row>
    <row r="8" spans="1:30" ht="22.5" customHeight="1">
      <c r="A8" s="343"/>
      <c r="B8" s="350"/>
      <c r="C8" s="350"/>
      <c r="D8" s="350"/>
      <c r="E8" s="350" t="s">
        <v>367</v>
      </c>
      <c r="F8" s="350"/>
      <c r="G8" s="350" t="s">
        <v>380</v>
      </c>
      <c r="H8" s="350"/>
      <c r="I8" s="375" t="s">
        <v>463</v>
      </c>
      <c r="J8" s="376"/>
      <c r="K8" s="375" t="s">
        <v>467</v>
      </c>
      <c r="L8" s="376"/>
      <c r="M8" s="374" t="s">
        <v>470</v>
      </c>
      <c r="N8" s="374"/>
      <c r="O8" s="374"/>
      <c r="P8" s="374"/>
      <c r="Q8" s="374"/>
      <c r="R8" s="374"/>
      <c r="S8" s="374"/>
      <c r="T8" s="374"/>
      <c r="U8" s="374"/>
      <c r="V8" s="374"/>
      <c r="W8" s="374"/>
      <c r="X8" s="374"/>
      <c r="Y8" s="374"/>
      <c r="Z8" s="374"/>
      <c r="AA8" s="374"/>
      <c r="AB8" s="374"/>
      <c r="AC8" s="374"/>
      <c r="AD8" s="374"/>
    </row>
    <row r="9" spans="1:30" ht="16.5" customHeight="1">
      <c r="A9" s="343"/>
      <c r="B9" s="350"/>
      <c r="C9" s="350"/>
      <c r="D9" s="350"/>
      <c r="E9" s="40" t="s">
        <v>77</v>
      </c>
      <c r="F9" s="40" t="s">
        <v>81</v>
      </c>
      <c r="G9" s="40" t="s">
        <v>77</v>
      </c>
      <c r="H9" s="40" t="s">
        <v>81</v>
      </c>
      <c r="I9" s="40" t="s">
        <v>77</v>
      </c>
      <c r="J9" s="40" t="s">
        <v>81</v>
      </c>
      <c r="K9" s="40" t="s">
        <v>77</v>
      </c>
      <c r="L9" s="40" t="s">
        <v>81</v>
      </c>
      <c r="M9" s="40" t="s">
        <v>77</v>
      </c>
      <c r="N9" s="40" t="s">
        <v>81</v>
      </c>
      <c r="O9" s="40" t="s">
        <v>77</v>
      </c>
      <c r="P9" s="40" t="s">
        <v>81</v>
      </c>
      <c r="Q9" s="40" t="s">
        <v>77</v>
      </c>
      <c r="R9" s="40" t="s">
        <v>81</v>
      </c>
      <c r="S9" s="40" t="s">
        <v>77</v>
      </c>
      <c r="T9" s="40" t="s">
        <v>81</v>
      </c>
      <c r="U9" s="40" t="s">
        <v>77</v>
      </c>
      <c r="V9" s="40" t="s">
        <v>81</v>
      </c>
      <c r="W9" s="40" t="s">
        <v>77</v>
      </c>
      <c r="X9" s="40" t="s">
        <v>81</v>
      </c>
      <c r="Y9" s="40" t="s">
        <v>77</v>
      </c>
      <c r="Z9" s="40" t="s">
        <v>81</v>
      </c>
      <c r="AA9" s="40" t="s">
        <v>77</v>
      </c>
      <c r="AB9" s="40" t="s">
        <v>81</v>
      </c>
      <c r="AC9" s="40" t="s">
        <v>77</v>
      </c>
      <c r="AD9" s="40" t="s">
        <v>81</v>
      </c>
    </row>
    <row r="10" spans="1:30" ht="12.75">
      <c r="A10" s="179">
        <v>1</v>
      </c>
      <c r="B10" s="126" t="s">
        <v>5</v>
      </c>
      <c r="C10" s="166" t="s">
        <v>20</v>
      </c>
      <c r="D10" s="15">
        <v>1</v>
      </c>
      <c r="E10" s="367">
        <v>3013.4119139100103</v>
      </c>
      <c r="F10" s="367">
        <v>3013.4119139100103</v>
      </c>
      <c r="G10" s="367">
        <v>3200.7587460097093</v>
      </c>
      <c r="H10" s="367">
        <v>3200.7587460097093</v>
      </c>
      <c r="I10" s="367">
        <f>G10*1.059</f>
        <v>3389.603512024282</v>
      </c>
      <c r="J10" s="367">
        <f>H10*1.059</f>
        <v>3389.603512024282</v>
      </c>
      <c r="K10" s="367">
        <f>I10*1.2778</f>
        <v>4331.235367664627</v>
      </c>
      <c r="L10" s="367">
        <f>K10*D11</f>
        <v>4331.235367664627</v>
      </c>
      <c r="M10" s="367">
        <f>L10*1.0524</f>
        <v>4558.192100930253</v>
      </c>
      <c r="N10" s="367">
        <f>M10*D10</f>
        <v>4558.192100930253</v>
      </c>
      <c r="O10" s="367">
        <v>3200.75671311</v>
      </c>
      <c r="P10" s="367">
        <v>3200.75671311</v>
      </c>
      <c r="Q10" s="367">
        <f>O10*1.059</f>
        <v>3389.60135918349</v>
      </c>
      <c r="R10" s="367">
        <f>P10*1.059</f>
        <v>3389.60135918349</v>
      </c>
      <c r="S10" s="367">
        <f>Q10*1.2778</f>
        <v>4331.232616764663</v>
      </c>
      <c r="T10" s="367">
        <f>S10*D11</f>
        <v>4331.232616764663</v>
      </c>
      <c r="U10" s="367">
        <f>S10*1.0524</f>
        <v>4558.189205883132</v>
      </c>
      <c r="V10" s="367">
        <f>U10*D10</f>
        <v>4558.189205883132</v>
      </c>
      <c r="W10" s="367">
        <v>3200.758746009709</v>
      </c>
      <c r="X10" s="367">
        <v>3200.758746009709</v>
      </c>
      <c r="Y10" s="367">
        <f>W10*1.059</f>
        <v>3389.6035120242814</v>
      </c>
      <c r="Z10" s="367">
        <f>Y10*D10</f>
        <v>3389.6035120242814</v>
      </c>
      <c r="AA10" s="366">
        <f>Y10*1.2778</f>
        <v>4331.235367664627</v>
      </c>
      <c r="AB10" s="366">
        <f>AA10*D10</f>
        <v>4331.235367664627</v>
      </c>
      <c r="AC10" s="320">
        <f>AA10*1.0524</f>
        <v>4558.192100930253</v>
      </c>
      <c r="AD10" s="320">
        <f>AC10*D10</f>
        <v>4558.192100930253</v>
      </c>
    </row>
    <row r="11" spans="1:30" ht="12.75">
      <c r="A11" s="179">
        <f>A10+1</f>
        <v>2</v>
      </c>
      <c r="B11" s="126" t="s">
        <v>6</v>
      </c>
      <c r="C11" s="166" t="s">
        <v>20</v>
      </c>
      <c r="D11" s="15">
        <v>1</v>
      </c>
      <c r="E11" s="368"/>
      <c r="F11" s="368"/>
      <c r="G11" s="368"/>
      <c r="H11" s="368"/>
      <c r="I11" s="368"/>
      <c r="J11" s="368"/>
      <c r="K11" s="368"/>
      <c r="L11" s="368"/>
      <c r="M11" s="368"/>
      <c r="N11" s="368"/>
      <c r="O11" s="368"/>
      <c r="P11" s="368"/>
      <c r="Q11" s="368"/>
      <c r="R11" s="368"/>
      <c r="S11" s="368"/>
      <c r="T11" s="368"/>
      <c r="U11" s="368"/>
      <c r="V11" s="368"/>
      <c r="W11" s="368"/>
      <c r="X11" s="368"/>
      <c r="Y11" s="368"/>
      <c r="Z11" s="368"/>
      <c r="AA11" s="366"/>
      <c r="AB11" s="366"/>
      <c r="AC11" s="321"/>
      <c r="AD11" s="321"/>
    </row>
    <row r="12" spans="1:30" ht="12.75">
      <c r="A12" s="179">
        <f aca="true" t="shared" si="0" ref="A12:A19">A11+1</f>
        <v>3</v>
      </c>
      <c r="B12" s="126" t="s">
        <v>195</v>
      </c>
      <c r="C12" s="166" t="s">
        <v>20</v>
      </c>
      <c r="D12" s="15">
        <v>1</v>
      </c>
      <c r="E12" s="369"/>
      <c r="F12" s="369"/>
      <c r="G12" s="369"/>
      <c r="H12" s="369"/>
      <c r="I12" s="369"/>
      <c r="J12" s="369"/>
      <c r="K12" s="369"/>
      <c r="L12" s="369"/>
      <c r="M12" s="369"/>
      <c r="N12" s="369"/>
      <c r="O12" s="369"/>
      <c r="P12" s="369"/>
      <c r="Q12" s="369"/>
      <c r="R12" s="369"/>
      <c r="S12" s="369"/>
      <c r="T12" s="369"/>
      <c r="U12" s="369"/>
      <c r="V12" s="369"/>
      <c r="W12" s="369"/>
      <c r="X12" s="369"/>
      <c r="Y12" s="369"/>
      <c r="Z12" s="369"/>
      <c r="AA12" s="366"/>
      <c r="AB12" s="366"/>
      <c r="AC12" s="322"/>
      <c r="AD12" s="322"/>
    </row>
    <row r="13" spans="1:30" ht="12.75">
      <c r="A13" s="179">
        <f t="shared" si="0"/>
        <v>4</v>
      </c>
      <c r="B13" s="126" t="s">
        <v>8</v>
      </c>
      <c r="C13" s="166" t="s">
        <v>21</v>
      </c>
      <c r="D13" s="15">
        <v>10</v>
      </c>
      <c r="E13" s="19">
        <v>241.0729531128008</v>
      </c>
      <c r="F13" s="19">
        <v>2410.729531128008</v>
      </c>
      <c r="G13" s="19">
        <v>256.06069968077674</v>
      </c>
      <c r="H13" s="19">
        <v>2560.6069968077672</v>
      </c>
      <c r="I13" s="19">
        <f>G13*1.059</f>
        <v>271.16828096194257</v>
      </c>
      <c r="J13" s="19">
        <f>I13*D13</f>
        <v>2711.682809619426</v>
      </c>
      <c r="K13" s="19">
        <f>I13*1.2778</f>
        <v>346.49882941317026</v>
      </c>
      <c r="L13" s="19">
        <f>K13*D13</f>
        <v>3464.988294131703</v>
      </c>
      <c r="M13" s="19">
        <f>K13*1.0524</f>
        <v>364.6553680744204</v>
      </c>
      <c r="N13" s="19">
        <f>M13*D13</f>
        <v>3646.553680744204</v>
      </c>
      <c r="O13" s="19">
        <v>281.47531499999997</v>
      </c>
      <c r="P13" s="19">
        <v>2814.7531499999996</v>
      </c>
      <c r="Q13" s="19">
        <f>O13*1.059</f>
        <v>298.08235858499995</v>
      </c>
      <c r="R13" s="211">
        <f>Q13*D13</f>
        <v>2980.8235858499993</v>
      </c>
      <c r="S13" s="19">
        <f>Q13*1.2778</f>
        <v>380.889637799913</v>
      </c>
      <c r="T13" s="19">
        <f>S13*D13</f>
        <v>3808.89637799913</v>
      </c>
      <c r="U13" s="19">
        <f>S13*1.0524</f>
        <v>400.8482548206284</v>
      </c>
      <c r="V13" s="19">
        <f>U13*D13</f>
        <v>4008.4825482062843</v>
      </c>
      <c r="W13" s="19">
        <v>256.06069968077674</v>
      </c>
      <c r="X13" s="19">
        <v>2560.6069968077672</v>
      </c>
      <c r="Y13" s="19">
        <f>W13*1.059</f>
        <v>271.16828096194257</v>
      </c>
      <c r="Z13" s="19">
        <f>Y13*D13</f>
        <v>2711.682809619426</v>
      </c>
      <c r="AA13" s="125">
        <f>Y13*1.2778</f>
        <v>346.49882941317026</v>
      </c>
      <c r="AB13" s="125">
        <f>AA13*D13</f>
        <v>3464.988294131703</v>
      </c>
      <c r="AC13" s="125">
        <f>AA13*1.0524</f>
        <v>364.6553680744204</v>
      </c>
      <c r="AD13" s="125">
        <f>AC13*D13</f>
        <v>3646.553680744204</v>
      </c>
    </row>
    <row r="14" spans="1:30" ht="12.75">
      <c r="A14" s="179">
        <f t="shared" si="0"/>
        <v>5</v>
      </c>
      <c r="B14" s="126" t="s">
        <v>9</v>
      </c>
      <c r="C14" s="166" t="s">
        <v>21</v>
      </c>
      <c r="D14" s="15">
        <v>3</v>
      </c>
      <c r="E14" s="19">
        <v>200.89412759400068</v>
      </c>
      <c r="F14" s="19">
        <v>602.682382782002</v>
      </c>
      <c r="G14" s="19">
        <v>213.38391640064728</v>
      </c>
      <c r="H14" s="19">
        <v>640.1517492019418</v>
      </c>
      <c r="I14" s="19">
        <f aca="true" t="shared" si="1" ref="I14:I28">G14*1.059</f>
        <v>225.97356746828547</v>
      </c>
      <c r="J14" s="19">
        <f aca="true" t="shared" si="2" ref="J14:J28">I14*D14</f>
        <v>677.9207024048565</v>
      </c>
      <c r="K14" s="19">
        <f aca="true" t="shared" si="3" ref="K14:K28">I14*1.2778</f>
        <v>288.7490245109752</v>
      </c>
      <c r="L14" s="19">
        <f aca="true" t="shared" si="4" ref="L14:L28">K14*D14</f>
        <v>866.2470735329255</v>
      </c>
      <c r="M14" s="19">
        <f aca="true" t="shared" si="5" ref="M14:M28">K14*1.0524</f>
        <v>303.87947339535026</v>
      </c>
      <c r="N14" s="19">
        <f aca="true" t="shared" si="6" ref="N14:N28">M14*D14</f>
        <v>911.6384201860508</v>
      </c>
      <c r="O14" s="19">
        <v>213.37953219</v>
      </c>
      <c r="P14" s="19">
        <v>640.13859657</v>
      </c>
      <c r="Q14" s="19">
        <f aca="true" t="shared" si="7" ref="Q14:Q28">O14*1.059</f>
        <v>225.96892458921</v>
      </c>
      <c r="R14" s="211">
        <f aca="true" t="shared" si="8" ref="R14:R28">Q14*D14</f>
        <v>677.9067737676299</v>
      </c>
      <c r="S14" s="19">
        <f aca="true" t="shared" si="9" ref="S14:S28">Q14*1.2778</f>
        <v>288.7430918400925</v>
      </c>
      <c r="T14" s="19">
        <f aca="true" t="shared" si="10" ref="T14:T28">S14*D14</f>
        <v>866.2292755202775</v>
      </c>
      <c r="U14" s="19">
        <f aca="true" t="shared" si="11" ref="U14:U28">S14*1.0524</f>
        <v>303.87322985251336</v>
      </c>
      <c r="V14" s="19">
        <f aca="true" t="shared" si="12" ref="V14:V28">U14*D14</f>
        <v>911.6196895575401</v>
      </c>
      <c r="W14" s="19">
        <v>213.38391640064728</v>
      </c>
      <c r="X14" s="19">
        <v>640.1517492019418</v>
      </c>
      <c r="Y14" s="19">
        <f aca="true" t="shared" si="13" ref="Y14:Y28">W14*1.059</f>
        <v>225.97356746828547</v>
      </c>
      <c r="Z14" s="19">
        <f aca="true" t="shared" si="14" ref="Z14:Z28">Y14*D14</f>
        <v>677.9207024048565</v>
      </c>
      <c r="AA14" s="125">
        <f aca="true" t="shared" si="15" ref="AA14:AA28">Y14*1.2778</f>
        <v>288.7490245109752</v>
      </c>
      <c r="AB14" s="125">
        <f aca="true" t="shared" si="16" ref="AB14:AB28">AA14*D14</f>
        <v>866.2470735329255</v>
      </c>
      <c r="AC14" s="125">
        <f aca="true" t="shared" si="17" ref="AC14:AC28">AA14*1.0524</f>
        <v>303.87947339535026</v>
      </c>
      <c r="AD14" s="125">
        <f aca="true" t="shared" si="18" ref="AD14:AD28">AC14*D14</f>
        <v>911.6384201860508</v>
      </c>
    </row>
    <row r="15" spans="1:30" ht="27" customHeight="1">
      <c r="A15" s="179">
        <f t="shared" si="0"/>
        <v>6</v>
      </c>
      <c r="B15" s="167" t="s">
        <v>10</v>
      </c>
      <c r="C15" s="55" t="s">
        <v>21</v>
      </c>
      <c r="D15" s="15">
        <v>10</v>
      </c>
      <c r="E15" s="19">
        <v>301.341191391001</v>
      </c>
      <c r="F15" s="19">
        <v>3013.4119139100103</v>
      </c>
      <c r="G15" s="19">
        <v>320.07587460097096</v>
      </c>
      <c r="H15" s="19">
        <v>3200.7587460097097</v>
      </c>
      <c r="I15" s="19">
        <f t="shared" si="1"/>
        <v>338.9603512024282</v>
      </c>
      <c r="J15" s="19">
        <f t="shared" si="2"/>
        <v>3389.6035120242823</v>
      </c>
      <c r="K15" s="19">
        <f t="shared" si="3"/>
        <v>433.1235367664628</v>
      </c>
      <c r="L15" s="19">
        <f t="shared" si="4"/>
        <v>4331.235367664628</v>
      </c>
      <c r="M15" s="19">
        <f t="shared" si="5"/>
        <v>455.81921009302545</v>
      </c>
      <c r="N15" s="19">
        <f t="shared" si="6"/>
        <v>4558.192100930254</v>
      </c>
      <c r="O15" s="19">
        <v>383.443731</v>
      </c>
      <c r="P15" s="19">
        <v>3834.4373100000003</v>
      </c>
      <c r="Q15" s="19">
        <f t="shared" si="7"/>
        <v>406.066911129</v>
      </c>
      <c r="R15" s="211">
        <f t="shared" si="8"/>
        <v>4060.66911129</v>
      </c>
      <c r="S15" s="19">
        <f t="shared" si="9"/>
        <v>518.8722990406362</v>
      </c>
      <c r="T15" s="19">
        <f t="shared" si="10"/>
        <v>5188.722990406362</v>
      </c>
      <c r="U15" s="19">
        <f t="shared" si="11"/>
        <v>546.0612075103655</v>
      </c>
      <c r="V15" s="19">
        <f t="shared" si="12"/>
        <v>5460.612075103655</v>
      </c>
      <c r="W15" s="19">
        <v>320.07587460097096</v>
      </c>
      <c r="X15" s="19">
        <v>3200.7587460097097</v>
      </c>
      <c r="Y15" s="19">
        <f t="shared" si="13"/>
        <v>338.9603512024282</v>
      </c>
      <c r="Z15" s="19">
        <f t="shared" si="14"/>
        <v>3389.6035120242823</v>
      </c>
      <c r="AA15" s="125">
        <f t="shared" si="15"/>
        <v>433.1235367664628</v>
      </c>
      <c r="AB15" s="125">
        <f t="shared" si="16"/>
        <v>4331.235367664628</v>
      </c>
      <c r="AC15" s="125">
        <f t="shared" si="17"/>
        <v>455.81921009302545</v>
      </c>
      <c r="AD15" s="125">
        <f t="shared" si="18"/>
        <v>4558.192100930254</v>
      </c>
    </row>
    <row r="16" spans="1:30" ht="27.75" customHeight="1">
      <c r="A16" s="289">
        <f t="shared" si="0"/>
        <v>7</v>
      </c>
      <c r="B16" s="167" t="s">
        <v>11</v>
      </c>
      <c r="C16" s="55" t="s">
        <v>21</v>
      </c>
      <c r="D16" s="15">
        <v>10</v>
      </c>
      <c r="E16" s="19">
        <v>78.34870976166027</v>
      </c>
      <c r="F16" s="19">
        <v>783.4870976166028</v>
      </c>
      <c r="G16" s="19">
        <v>83.21972739625245</v>
      </c>
      <c r="H16" s="19">
        <v>832.1972739625245</v>
      </c>
      <c r="I16" s="19">
        <f t="shared" si="1"/>
        <v>88.12969131263134</v>
      </c>
      <c r="J16" s="19">
        <f t="shared" si="2"/>
        <v>881.2969131263134</v>
      </c>
      <c r="K16" s="19">
        <f t="shared" si="3"/>
        <v>112.61211955928033</v>
      </c>
      <c r="L16" s="19">
        <f t="shared" si="4"/>
        <v>1126.1211955928034</v>
      </c>
      <c r="M16" s="19">
        <f t="shared" si="5"/>
        <v>118.51299462418662</v>
      </c>
      <c r="N16" s="19">
        <f t="shared" si="6"/>
        <v>1185.1299462418663</v>
      </c>
      <c r="O16" s="19">
        <v>83.22109784999999</v>
      </c>
      <c r="P16" s="19">
        <v>832.2109784999999</v>
      </c>
      <c r="Q16" s="19">
        <f t="shared" si="7"/>
        <v>88.13114262314998</v>
      </c>
      <c r="R16" s="211">
        <f t="shared" si="8"/>
        <v>881.3114262314998</v>
      </c>
      <c r="S16" s="19">
        <f t="shared" si="9"/>
        <v>112.61397404386105</v>
      </c>
      <c r="T16" s="19">
        <f t="shared" si="10"/>
        <v>1126.1397404386105</v>
      </c>
      <c r="U16" s="19">
        <f t="shared" si="11"/>
        <v>118.51494628375937</v>
      </c>
      <c r="V16" s="19">
        <f t="shared" si="12"/>
        <v>1185.1494628375938</v>
      </c>
      <c r="W16" s="19">
        <v>83.21972739625245</v>
      </c>
      <c r="X16" s="19">
        <v>832.1972739625245</v>
      </c>
      <c r="Y16" s="19">
        <f t="shared" si="13"/>
        <v>88.12969131263134</v>
      </c>
      <c r="Z16" s="19">
        <f t="shared" si="14"/>
        <v>881.2969131263134</v>
      </c>
      <c r="AA16" s="125">
        <f t="shared" si="15"/>
        <v>112.61211955928033</v>
      </c>
      <c r="AB16" s="125">
        <f t="shared" si="16"/>
        <v>1126.1211955928034</v>
      </c>
      <c r="AC16" s="125">
        <f t="shared" si="17"/>
        <v>118.51299462418662</v>
      </c>
      <c r="AD16" s="125">
        <f t="shared" si="18"/>
        <v>1185.1299462418663</v>
      </c>
    </row>
    <row r="17" spans="1:30" ht="25.5">
      <c r="A17" s="289">
        <f t="shared" si="0"/>
        <v>8</v>
      </c>
      <c r="B17" s="12" t="s">
        <v>80</v>
      </c>
      <c r="C17" s="55" t="s">
        <v>21</v>
      </c>
      <c r="D17" s="15">
        <v>10</v>
      </c>
      <c r="E17" s="19">
        <v>80.35765103760028</v>
      </c>
      <c r="F17" s="19">
        <v>803.5765103760027</v>
      </c>
      <c r="G17" s="19">
        <v>85.35356656025893</v>
      </c>
      <c r="H17" s="19">
        <v>853.5356656025892</v>
      </c>
      <c r="I17" s="19">
        <f t="shared" si="1"/>
        <v>90.3894269873142</v>
      </c>
      <c r="J17" s="19">
        <f t="shared" si="2"/>
        <v>903.894269873142</v>
      </c>
      <c r="K17" s="19">
        <f t="shared" si="3"/>
        <v>115.49960980439008</v>
      </c>
      <c r="L17" s="19">
        <f t="shared" si="4"/>
        <v>1154.9960980439007</v>
      </c>
      <c r="M17" s="19">
        <f t="shared" si="5"/>
        <v>121.55178935814011</v>
      </c>
      <c r="N17" s="19">
        <f t="shared" si="6"/>
        <v>1215.517893581401</v>
      </c>
      <c r="O17" s="19">
        <v>85.35606156</v>
      </c>
      <c r="P17" s="19">
        <v>853.5606156</v>
      </c>
      <c r="Q17" s="19">
        <f t="shared" si="7"/>
        <v>90.39206919204</v>
      </c>
      <c r="R17" s="211">
        <f t="shared" si="8"/>
        <v>903.9206919204</v>
      </c>
      <c r="S17" s="19">
        <f t="shared" si="9"/>
        <v>115.50298601358871</v>
      </c>
      <c r="T17" s="19">
        <f t="shared" si="10"/>
        <v>1155.029860135887</v>
      </c>
      <c r="U17" s="19">
        <f t="shared" si="11"/>
        <v>121.55534248070076</v>
      </c>
      <c r="V17" s="19">
        <f t="shared" si="12"/>
        <v>1215.5534248070076</v>
      </c>
      <c r="W17" s="19">
        <v>85.35356656025893</v>
      </c>
      <c r="X17" s="19">
        <v>853.5356656025892</v>
      </c>
      <c r="Y17" s="19">
        <f t="shared" si="13"/>
        <v>90.3894269873142</v>
      </c>
      <c r="Z17" s="19">
        <f t="shared" si="14"/>
        <v>903.894269873142</v>
      </c>
      <c r="AA17" s="125">
        <f t="shared" si="15"/>
        <v>115.49960980439008</v>
      </c>
      <c r="AB17" s="125">
        <f t="shared" si="16"/>
        <v>1154.9960980439007</v>
      </c>
      <c r="AC17" s="125">
        <f t="shared" si="17"/>
        <v>121.55178935814011</v>
      </c>
      <c r="AD17" s="125">
        <f t="shared" si="18"/>
        <v>1215.517893581401</v>
      </c>
    </row>
    <row r="18" spans="1:30" ht="15.75" customHeight="1">
      <c r="A18" s="179">
        <f t="shared" si="0"/>
        <v>9</v>
      </c>
      <c r="B18" s="126" t="s">
        <v>59</v>
      </c>
      <c r="C18" s="166" t="s">
        <v>21</v>
      </c>
      <c r="D18" s="15">
        <v>10</v>
      </c>
      <c r="E18" s="19">
        <v>803.5765103760027</v>
      </c>
      <c r="F18" s="19">
        <v>8035.765103760027</v>
      </c>
      <c r="G18" s="19">
        <v>853.5356656025891</v>
      </c>
      <c r="H18" s="19">
        <v>8535.356656025891</v>
      </c>
      <c r="I18" s="19">
        <f t="shared" si="1"/>
        <v>903.8942698731419</v>
      </c>
      <c r="J18" s="19">
        <f t="shared" si="2"/>
        <v>9038.942698731418</v>
      </c>
      <c r="K18" s="19">
        <f t="shared" si="3"/>
        <v>1154.9960980439007</v>
      </c>
      <c r="L18" s="19">
        <f t="shared" si="4"/>
        <v>11549.960980439007</v>
      </c>
      <c r="M18" s="19">
        <f t="shared" si="5"/>
        <v>1215.517893581401</v>
      </c>
      <c r="N18" s="19">
        <f t="shared" si="6"/>
        <v>12155.17893581401</v>
      </c>
      <c r="O18" s="19">
        <v>1045.176264</v>
      </c>
      <c r="P18" s="19">
        <v>10451.762639999999</v>
      </c>
      <c r="Q18" s="19">
        <f t="shared" si="7"/>
        <v>1106.841663576</v>
      </c>
      <c r="R18" s="211">
        <f t="shared" si="8"/>
        <v>11068.41663576</v>
      </c>
      <c r="S18" s="19">
        <f t="shared" si="9"/>
        <v>1414.3222777174128</v>
      </c>
      <c r="T18" s="19">
        <f t="shared" si="10"/>
        <v>14143.222777174127</v>
      </c>
      <c r="U18" s="19">
        <f t="shared" si="11"/>
        <v>1488.4327650698053</v>
      </c>
      <c r="V18" s="19">
        <f t="shared" si="12"/>
        <v>14884.327650698053</v>
      </c>
      <c r="W18" s="19">
        <v>853.5356656025891</v>
      </c>
      <c r="X18" s="19">
        <v>8535.356656025891</v>
      </c>
      <c r="Y18" s="19">
        <f t="shared" si="13"/>
        <v>903.8942698731419</v>
      </c>
      <c r="Z18" s="19">
        <f t="shared" si="14"/>
        <v>9038.942698731418</v>
      </c>
      <c r="AA18" s="125">
        <f t="shared" si="15"/>
        <v>1154.9960980439007</v>
      </c>
      <c r="AB18" s="125">
        <f t="shared" si="16"/>
        <v>11549.960980439007</v>
      </c>
      <c r="AC18" s="125">
        <f t="shared" si="17"/>
        <v>1215.517893581401</v>
      </c>
      <c r="AD18" s="125">
        <f t="shared" si="18"/>
        <v>12155.17893581401</v>
      </c>
    </row>
    <row r="19" spans="1:30" ht="25.5" customHeight="1">
      <c r="A19" s="370">
        <f t="shared" si="0"/>
        <v>10</v>
      </c>
      <c r="B19" s="12" t="s">
        <v>12</v>
      </c>
      <c r="C19" s="126"/>
      <c r="D19" s="12"/>
      <c r="E19" s="19">
        <v>0</v>
      </c>
      <c r="F19" s="19">
        <v>0</v>
      </c>
      <c r="G19" s="19">
        <v>0</v>
      </c>
      <c r="H19" s="19">
        <v>0</v>
      </c>
      <c r="I19" s="19">
        <f t="shared" si="1"/>
        <v>0</v>
      </c>
      <c r="J19" s="19">
        <f t="shared" si="2"/>
        <v>0</v>
      </c>
      <c r="K19" s="19">
        <f t="shared" si="3"/>
        <v>0</v>
      </c>
      <c r="L19" s="19">
        <f t="shared" si="4"/>
        <v>0</v>
      </c>
      <c r="M19" s="19">
        <f t="shared" si="5"/>
        <v>0</v>
      </c>
      <c r="N19" s="19">
        <f t="shared" si="6"/>
        <v>0</v>
      </c>
      <c r="O19" s="19">
        <v>0</v>
      </c>
      <c r="P19" s="19">
        <v>0</v>
      </c>
      <c r="Q19" s="19">
        <f t="shared" si="7"/>
        <v>0</v>
      </c>
      <c r="R19" s="211">
        <f t="shared" si="8"/>
        <v>0</v>
      </c>
      <c r="S19" s="19">
        <f t="shared" si="9"/>
        <v>0</v>
      </c>
      <c r="T19" s="19">
        <f t="shared" si="10"/>
        <v>0</v>
      </c>
      <c r="U19" s="19">
        <f t="shared" si="11"/>
        <v>0</v>
      </c>
      <c r="V19" s="19">
        <f t="shared" si="12"/>
        <v>0</v>
      </c>
      <c r="W19" s="19">
        <v>0</v>
      </c>
      <c r="X19" s="19">
        <v>0</v>
      </c>
      <c r="Y19" s="19">
        <f t="shared" si="13"/>
        <v>0</v>
      </c>
      <c r="Z19" s="19">
        <f t="shared" si="14"/>
        <v>0</v>
      </c>
      <c r="AA19" s="125">
        <f t="shared" si="15"/>
        <v>0</v>
      </c>
      <c r="AB19" s="125">
        <f t="shared" si="16"/>
        <v>0</v>
      </c>
      <c r="AC19" s="125">
        <f t="shared" si="17"/>
        <v>0</v>
      </c>
      <c r="AD19" s="125">
        <f t="shared" si="18"/>
        <v>0</v>
      </c>
    </row>
    <row r="20" spans="1:30" ht="13.5" customHeight="1">
      <c r="A20" s="371"/>
      <c r="B20" s="167" t="s">
        <v>13</v>
      </c>
      <c r="C20" s="235" t="s">
        <v>465</v>
      </c>
      <c r="D20" s="8">
        <v>51</v>
      </c>
      <c r="E20" s="19">
        <v>16.071530207520055</v>
      </c>
      <c r="F20" s="19">
        <v>819.6480405835229</v>
      </c>
      <c r="G20" s="19">
        <v>17.070713312051783</v>
      </c>
      <c r="H20" s="19">
        <f>D20*G20</f>
        <v>870.6063789146409</v>
      </c>
      <c r="I20" s="19">
        <f>G20*1.059</f>
        <v>18.077885397462836</v>
      </c>
      <c r="J20" s="19">
        <f>I20*D20</f>
        <v>921.9721552706046</v>
      </c>
      <c r="K20" s="19">
        <f t="shared" si="3"/>
        <v>23.099921960878014</v>
      </c>
      <c r="L20" s="19">
        <f t="shared" si="4"/>
        <v>1178.0960200047787</v>
      </c>
      <c r="M20" s="19">
        <f t="shared" si="5"/>
        <v>24.31035787162802</v>
      </c>
      <c r="N20" s="19">
        <f t="shared" si="6"/>
        <v>1239.828251453029</v>
      </c>
      <c r="O20" s="19">
        <v>17.070713312051783</v>
      </c>
      <c r="P20" s="19">
        <f>D20*O20</f>
        <v>870.6063789146409</v>
      </c>
      <c r="Q20" s="19">
        <f>O20*1.059</f>
        <v>18.077885397462836</v>
      </c>
      <c r="R20" s="211">
        <f>Q20*D20</f>
        <v>921.9721552706046</v>
      </c>
      <c r="S20" s="19">
        <f t="shared" si="9"/>
        <v>23.099921960878014</v>
      </c>
      <c r="T20" s="19">
        <f t="shared" si="10"/>
        <v>1178.0960200047787</v>
      </c>
      <c r="U20" s="19">
        <f t="shared" si="11"/>
        <v>24.31035787162802</v>
      </c>
      <c r="V20" s="19">
        <f t="shared" si="12"/>
        <v>1239.828251453029</v>
      </c>
      <c r="W20" s="19">
        <v>0</v>
      </c>
      <c r="X20" s="19">
        <v>0</v>
      </c>
      <c r="Y20" s="19">
        <f t="shared" si="13"/>
        <v>0</v>
      </c>
      <c r="Z20" s="19">
        <f t="shared" si="14"/>
        <v>0</v>
      </c>
      <c r="AA20" s="125">
        <f t="shared" si="15"/>
        <v>0</v>
      </c>
      <c r="AB20" s="125">
        <f t="shared" si="16"/>
        <v>0</v>
      </c>
      <c r="AC20" s="125">
        <f t="shared" si="17"/>
        <v>0</v>
      </c>
      <c r="AD20" s="125">
        <f t="shared" si="18"/>
        <v>0</v>
      </c>
    </row>
    <row r="21" spans="1:30" ht="13.5" customHeight="1">
      <c r="A21" s="372"/>
      <c r="B21" s="167" t="s">
        <v>14</v>
      </c>
      <c r="C21" s="235" t="s">
        <v>465</v>
      </c>
      <c r="D21" s="8">
        <v>270</v>
      </c>
      <c r="E21" s="19">
        <v>0</v>
      </c>
      <c r="F21" s="19">
        <v>0</v>
      </c>
      <c r="G21" s="19">
        <v>0</v>
      </c>
      <c r="H21" s="19">
        <v>0</v>
      </c>
      <c r="I21" s="19">
        <f>G21*1.059</f>
        <v>0</v>
      </c>
      <c r="J21" s="19">
        <f>I21*D21</f>
        <v>0</v>
      </c>
      <c r="K21" s="19">
        <f t="shared" si="3"/>
        <v>0</v>
      </c>
      <c r="L21" s="19">
        <f t="shared" si="4"/>
        <v>0</v>
      </c>
      <c r="M21" s="19">
        <f t="shared" si="5"/>
        <v>0</v>
      </c>
      <c r="N21" s="19">
        <f t="shared" si="6"/>
        <v>0</v>
      </c>
      <c r="O21" s="19">
        <v>0</v>
      </c>
      <c r="P21" s="19">
        <v>0</v>
      </c>
      <c r="Q21" s="19">
        <f>O21*1.059</f>
        <v>0</v>
      </c>
      <c r="R21" s="211">
        <f>Q21*D21</f>
        <v>0</v>
      </c>
      <c r="S21" s="19">
        <f t="shared" si="9"/>
        <v>0</v>
      </c>
      <c r="T21" s="19">
        <f t="shared" si="10"/>
        <v>0</v>
      </c>
      <c r="U21" s="19">
        <f t="shared" si="11"/>
        <v>0</v>
      </c>
      <c r="V21" s="19">
        <f t="shared" si="12"/>
        <v>0</v>
      </c>
      <c r="W21" s="19">
        <v>17.070713312051783</v>
      </c>
      <c r="X21" s="19">
        <f>D21*W21</f>
        <v>4609.092594253982</v>
      </c>
      <c r="Y21" s="19">
        <f t="shared" si="13"/>
        <v>18.077885397462836</v>
      </c>
      <c r="Z21" s="19">
        <f t="shared" si="14"/>
        <v>4881.029057314966</v>
      </c>
      <c r="AA21" s="125">
        <f t="shared" si="15"/>
        <v>23.099921960878014</v>
      </c>
      <c r="AB21" s="125">
        <f t="shared" si="16"/>
        <v>6236.978929437064</v>
      </c>
      <c r="AC21" s="125">
        <f t="shared" si="17"/>
        <v>24.31035787162802</v>
      </c>
      <c r="AD21" s="125">
        <f t="shared" si="18"/>
        <v>6563.796625339565</v>
      </c>
    </row>
    <row r="22" spans="1:30" ht="14.25" customHeight="1">
      <c r="A22" s="179">
        <v>11</v>
      </c>
      <c r="B22" s="167" t="s">
        <v>26</v>
      </c>
      <c r="C22" s="166" t="s">
        <v>21</v>
      </c>
      <c r="D22" s="15">
        <v>3</v>
      </c>
      <c r="E22" s="19">
        <v>140.6258893158005</v>
      </c>
      <c r="F22" s="19">
        <v>421.8776679474015</v>
      </c>
      <c r="G22" s="19">
        <v>149.3687414804531</v>
      </c>
      <c r="H22" s="19">
        <v>448.10622444135936</v>
      </c>
      <c r="I22" s="19">
        <f t="shared" si="1"/>
        <v>158.18149722779984</v>
      </c>
      <c r="J22" s="19">
        <f t="shared" si="2"/>
        <v>474.54449168339954</v>
      </c>
      <c r="K22" s="19">
        <f t="shared" si="3"/>
        <v>202.12431715768264</v>
      </c>
      <c r="L22" s="19">
        <f t="shared" si="4"/>
        <v>606.3729514730479</v>
      </c>
      <c r="M22" s="19">
        <f t="shared" si="5"/>
        <v>212.71563137674522</v>
      </c>
      <c r="N22" s="19">
        <f t="shared" si="6"/>
        <v>638.1468941302356</v>
      </c>
      <c r="O22" s="19">
        <v>149.37310773</v>
      </c>
      <c r="P22" s="19">
        <v>448.11932318999993</v>
      </c>
      <c r="Q22" s="19">
        <f t="shared" si="7"/>
        <v>158.18612108607</v>
      </c>
      <c r="R22" s="211">
        <f t="shared" si="8"/>
        <v>474.55836325820997</v>
      </c>
      <c r="S22" s="19">
        <f t="shared" si="9"/>
        <v>202.13022552378024</v>
      </c>
      <c r="T22" s="19">
        <f t="shared" si="10"/>
        <v>606.3906765713407</v>
      </c>
      <c r="U22" s="19">
        <f t="shared" si="11"/>
        <v>212.72184934122632</v>
      </c>
      <c r="V22" s="19">
        <f t="shared" si="12"/>
        <v>638.165548023679</v>
      </c>
      <c r="W22" s="19">
        <v>149.3687414804531</v>
      </c>
      <c r="X22" s="19">
        <v>448.10622444135936</v>
      </c>
      <c r="Y22" s="19">
        <f t="shared" si="13"/>
        <v>158.18149722779984</v>
      </c>
      <c r="Z22" s="19">
        <f t="shared" si="14"/>
        <v>474.54449168339954</v>
      </c>
      <c r="AA22" s="125">
        <f t="shared" si="15"/>
        <v>202.12431715768264</v>
      </c>
      <c r="AB22" s="125">
        <f t="shared" si="16"/>
        <v>606.3729514730479</v>
      </c>
      <c r="AC22" s="125">
        <f t="shared" si="17"/>
        <v>212.71563137674522</v>
      </c>
      <c r="AD22" s="125">
        <f t="shared" si="18"/>
        <v>638.1468941302356</v>
      </c>
    </row>
    <row r="23" spans="1:30" ht="13.5" customHeight="1">
      <c r="A23" s="179">
        <v>12</v>
      </c>
      <c r="B23" s="167" t="s">
        <v>99</v>
      </c>
      <c r="C23" s="166" t="s">
        <v>21</v>
      </c>
      <c r="D23" s="15">
        <v>30</v>
      </c>
      <c r="E23" s="19">
        <v>20.08941275940007</v>
      </c>
      <c r="F23" s="19">
        <v>602.682382782002</v>
      </c>
      <c r="G23" s="19">
        <v>21.33839164006473</v>
      </c>
      <c r="H23" s="19">
        <v>640.1517492019419</v>
      </c>
      <c r="I23" s="19">
        <f t="shared" si="1"/>
        <v>22.59735674682855</v>
      </c>
      <c r="J23" s="19">
        <f t="shared" si="2"/>
        <v>677.9207024048565</v>
      </c>
      <c r="K23" s="19">
        <f t="shared" si="3"/>
        <v>28.87490245109752</v>
      </c>
      <c r="L23" s="19">
        <f t="shared" si="4"/>
        <v>866.2470735329256</v>
      </c>
      <c r="M23" s="19">
        <f t="shared" si="5"/>
        <v>30.387947339535028</v>
      </c>
      <c r="N23" s="19">
        <f t="shared" si="6"/>
        <v>911.6384201860509</v>
      </c>
      <c r="O23" s="19">
        <v>21.33901539</v>
      </c>
      <c r="P23" s="19">
        <v>640.1704617</v>
      </c>
      <c r="Q23" s="19">
        <f t="shared" si="7"/>
        <v>22.59801729801</v>
      </c>
      <c r="R23" s="211">
        <f t="shared" si="8"/>
        <v>677.9405189403</v>
      </c>
      <c r="S23" s="19">
        <f t="shared" si="9"/>
        <v>28.875746503397178</v>
      </c>
      <c r="T23" s="19">
        <f t="shared" si="10"/>
        <v>866.2723951019153</v>
      </c>
      <c r="U23" s="19">
        <f t="shared" si="11"/>
        <v>30.38883562017519</v>
      </c>
      <c r="V23" s="19">
        <f t="shared" si="12"/>
        <v>911.6650686052557</v>
      </c>
      <c r="W23" s="19">
        <v>21.33839164006473</v>
      </c>
      <c r="X23" s="19">
        <v>640.1517492019419</v>
      </c>
      <c r="Y23" s="19">
        <f t="shared" si="13"/>
        <v>22.59735674682855</v>
      </c>
      <c r="Z23" s="19">
        <f t="shared" si="14"/>
        <v>677.9207024048565</v>
      </c>
      <c r="AA23" s="125">
        <f t="shared" si="15"/>
        <v>28.87490245109752</v>
      </c>
      <c r="AB23" s="125">
        <f t="shared" si="16"/>
        <v>866.2470735329256</v>
      </c>
      <c r="AC23" s="125">
        <f t="shared" si="17"/>
        <v>30.387947339535028</v>
      </c>
      <c r="AD23" s="125">
        <f t="shared" si="18"/>
        <v>911.6384201860509</v>
      </c>
    </row>
    <row r="24" spans="1:30" ht="15" customHeight="1">
      <c r="A24" s="179">
        <v>13</v>
      </c>
      <c r="B24" s="167" t="s">
        <v>15</v>
      </c>
      <c r="C24" s="168" t="s">
        <v>21</v>
      </c>
      <c r="D24" s="15">
        <v>10</v>
      </c>
      <c r="E24" s="19">
        <v>50.22353189850017</v>
      </c>
      <c r="F24" s="19">
        <v>502.2353189850017</v>
      </c>
      <c r="G24" s="19">
        <v>53.34597910016182</v>
      </c>
      <c r="H24" s="19">
        <v>533.4597910016182</v>
      </c>
      <c r="I24" s="19">
        <f t="shared" si="1"/>
        <v>56.49339186707137</v>
      </c>
      <c r="J24" s="19">
        <f t="shared" si="2"/>
        <v>564.9339186707136</v>
      </c>
      <c r="K24" s="19">
        <f t="shared" si="3"/>
        <v>72.1872561277438</v>
      </c>
      <c r="L24" s="19">
        <f t="shared" si="4"/>
        <v>721.872561277438</v>
      </c>
      <c r="M24" s="19">
        <f t="shared" si="5"/>
        <v>75.96986834883757</v>
      </c>
      <c r="N24" s="19">
        <f t="shared" si="6"/>
        <v>759.6986834883757</v>
      </c>
      <c r="O24" s="19">
        <v>53.342227619999996</v>
      </c>
      <c r="P24" s="19">
        <v>533.4222761999999</v>
      </c>
      <c r="Q24" s="19">
        <f t="shared" si="7"/>
        <v>56.48941904957999</v>
      </c>
      <c r="R24" s="211">
        <f t="shared" si="8"/>
        <v>564.8941904957999</v>
      </c>
      <c r="S24" s="19">
        <f t="shared" si="9"/>
        <v>72.18217966155332</v>
      </c>
      <c r="T24" s="19">
        <f t="shared" si="10"/>
        <v>721.8217966155332</v>
      </c>
      <c r="U24" s="19">
        <f t="shared" si="11"/>
        <v>75.96452587581871</v>
      </c>
      <c r="V24" s="19">
        <f t="shared" si="12"/>
        <v>759.6452587581871</v>
      </c>
      <c r="W24" s="19">
        <v>53.34597910016182</v>
      </c>
      <c r="X24" s="19">
        <v>533.4597910016182</v>
      </c>
      <c r="Y24" s="19">
        <f t="shared" si="13"/>
        <v>56.49339186707137</v>
      </c>
      <c r="Z24" s="19">
        <f t="shared" si="14"/>
        <v>564.9339186707136</v>
      </c>
      <c r="AA24" s="125">
        <f t="shared" si="15"/>
        <v>72.1872561277438</v>
      </c>
      <c r="AB24" s="125">
        <f t="shared" si="16"/>
        <v>721.872561277438</v>
      </c>
      <c r="AC24" s="125">
        <f t="shared" si="17"/>
        <v>75.96986834883757</v>
      </c>
      <c r="AD24" s="125">
        <f t="shared" si="18"/>
        <v>759.6986834883757</v>
      </c>
    </row>
    <row r="25" spans="1:30" ht="14.25" customHeight="1">
      <c r="A25" s="179">
        <v>14</v>
      </c>
      <c r="B25" s="167" t="s">
        <v>16</v>
      </c>
      <c r="C25" s="166" t="s">
        <v>21</v>
      </c>
      <c r="D25" s="15">
        <v>10</v>
      </c>
      <c r="E25" s="19">
        <v>60.2682382782002</v>
      </c>
      <c r="F25" s="19">
        <v>602.682382782002</v>
      </c>
      <c r="G25" s="19">
        <v>64.01517492019418</v>
      </c>
      <c r="H25" s="19">
        <v>640.1517492019418</v>
      </c>
      <c r="I25" s="19">
        <f t="shared" si="1"/>
        <v>67.79207024048564</v>
      </c>
      <c r="J25" s="19">
        <f t="shared" si="2"/>
        <v>677.9207024048565</v>
      </c>
      <c r="K25" s="19">
        <f t="shared" si="3"/>
        <v>86.62470735329256</v>
      </c>
      <c r="L25" s="19">
        <f t="shared" si="4"/>
        <v>866.2470735329257</v>
      </c>
      <c r="M25" s="19">
        <f t="shared" si="5"/>
        <v>91.1638420186051</v>
      </c>
      <c r="N25" s="19">
        <f t="shared" si="6"/>
        <v>911.638420186051</v>
      </c>
      <c r="O25" s="19">
        <v>64.01704617</v>
      </c>
      <c r="P25" s="19">
        <v>640.1704617</v>
      </c>
      <c r="Q25" s="19">
        <f t="shared" si="7"/>
        <v>67.79405189402999</v>
      </c>
      <c r="R25" s="211">
        <f t="shared" si="8"/>
        <v>677.9405189402999</v>
      </c>
      <c r="S25" s="19">
        <f t="shared" si="9"/>
        <v>86.62723951019153</v>
      </c>
      <c r="T25" s="19">
        <f t="shared" si="10"/>
        <v>866.2723951019153</v>
      </c>
      <c r="U25" s="19">
        <f t="shared" si="11"/>
        <v>91.16650686052557</v>
      </c>
      <c r="V25" s="19">
        <f t="shared" si="12"/>
        <v>911.6650686052558</v>
      </c>
      <c r="W25" s="19">
        <v>256.056339635763</v>
      </c>
      <c r="X25" s="19">
        <v>2560.5633963576297</v>
      </c>
      <c r="Y25" s="19">
        <f t="shared" si="13"/>
        <v>271.163663674273</v>
      </c>
      <c r="Z25" s="19">
        <f t="shared" si="14"/>
        <v>2711.63663674273</v>
      </c>
      <c r="AA25" s="125">
        <f t="shared" si="15"/>
        <v>346.49292944298605</v>
      </c>
      <c r="AB25" s="125">
        <f t="shared" si="16"/>
        <v>3464.9292944298604</v>
      </c>
      <c r="AC25" s="125">
        <f t="shared" si="17"/>
        <v>364.64915894579855</v>
      </c>
      <c r="AD25" s="125">
        <f t="shared" si="18"/>
        <v>3646.4915894579854</v>
      </c>
    </row>
    <row r="26" spans="1:30" ht="12.75" customHeight="1">
      <c r="A26" s="179">
        <v>15</v>
      </c>
      <c r="B26" s="167" t="s">
        <v>222</v>
      </c>
      <c r="C26" s="166" t="s">
        <v>20</v>
      </c>
      <c r="D26" s="15">
        <v>1</v>
      </c>
      <c r="E26" s="19">
        <v>9040.23574173003</v>
      </c>
      <c r="F26" s="19">
        <v>9040.23574173003</v>
      </c>
      <c r="G26" s="19">
        <v>9602.276238029128</v>
      </c>
      <c r="H26" s="19">
        <v>9602.276238029128</v>
      </c>
      <c r="I26" s="19">
        <f t="shared" si="1"/>
        <v>10168.810536072846</v>
      </c>
      <c r="J26" s="19">
        <f t="shared" si="2"/>
        <v>10168.810536072846</v>
      </c>
      <c r="K26" s="19">
        <f t="shared" si="3"/>
        <v>12993.706102993883</v>
      </c>
      <c r="L26" s="19">
        <f t="shared" si="4"/>
        <v>12993.706102993883</v>
      </c>
      <c r="M26" s="19">
        <f t="shared" si="5"/>
        <v>13674.576302790763</v>
      </c>
      <c r="N26" s="19">
        <f t="shared" si="6"/>
        <v>13674.576302790763</v>
      </c>
      <c r="O26" s="19">
        <v>9602.28076104</v>
      </c>
      <c r="P26" s="19">
        <v>9602.28076104</v>
      </c>
      <c r="Q26" s="19">
        <f t="shared" si="7"/>
        <v>10168.81532594136</v>
      </c>
      <c r="R26" s="211">
        <f t="shared" si="8"/>
        <v>10168.81532594136</v>
      </c>
      <c r="S26" s="19">
        <f t="shared" si="9"/>
        <v>12993.71222348787</v>
      </c>
      <c r="T26" s="19">
        <f t="shared" si="10"/>
        <v>12993.71222348787</v>
      </c>
      <c r="U26" s="19">
        <f t="shared" si="11"/>
        <v>13674.582743998633</v>
      </c>
      <c r="V26" s="19">
        <f t="shared" si="12"/>
        <v>13674.582743998633</v>
      </c>
      <c r="W26" s="19">
        <v>9602.276238029128</v>
      </c>
      <c r="X26" s="19">
        <v>9602.276238029128</v>
      </c>
      <c r="Y26" s="19">
        <f t="shared" si="13"/>
        <v>10168.810536072846</v>
      </c>
      <c r="Z26" s="19">
        <f t="shared" si="14"/>
        <v>10168.810536072846</v>
      </c>
      <c r="AA26" s="125">
        <f t="shared" si="15"/>
        <v>12993.706102993883</v>
      </c>
      <c r="AB26" s="125">
        <f t="shared" si="16"/>
        <v>12993.706102993883</v>
      </c>
      <c r="AC26" s="125">
        <f t="shared" si="17"/>
        <v>13674.576302790763</v>
      </c>
      <c r="AD26" s="125">
        <f t="shared" si="18"/>
        <v>13674.576302790763</v>
      </c>
    </row>
    <row r="27" spans="1:30" ht="13.5" customHeight="1">
      <c r="A27" s="179">
        <v>16</v>
      </c>
      <c r="B27" s="167" t="s">
        <v>102</v>
      </c>
      <c r="C27" s="15" t="s">
        <v>22</v>
      </c>
      <c r="D27" s="15">
        <v>1</v>
      </c>
      <c r="E27" s="19">
        <v>1707.600084549006</v>
      </c>
      <c r="F27" s="19">
        <v>1707.600084549006</v>
      </c>
      <c r="G27" s="19">
        <v>1813.763289405502</v>
      </c>
      <c r="H27" s="19">
        <v>1813.763289405502</v>
      </c>
      <c r="I27" s="19">
        <f t="shared" si="1"/>
        <v>1920.7753234804266</v>
      </c>
      <c r="J27" s="19">
        <f t="shared" si="2"/>
        <v>1920.7753234804266</v>
      </c>
      <c r="K27" s="19">
        <f t="shared" si="3"/>
        <v>2454.3667083432892</v>
      </c>
      <c r="L27" s="19">
        <f t="shared" si="4"/>
        <v>2454.3667083432892</v>
      </c>
      <c r="M27" s="19">
        <f t="shared" si="5"/>
        <v>2582.9755238604776</v>
      </c>
      <c r="N27" s="19">
        <f t="shared" si="6"/>
        <v>2582.9755238604776</v>
      </c>
      <c r="O27" s="19">
        <v>1813.7631995999998</v>
      </c>
      <c r="P27" s="19">
        <v>1813.7631995999998</v>
      </c>
      <c r="Q27" s="19">
        <f t="shared" si="7"/>
        <v>1920.7752283763996</v>
      </c>
      <c r="R27" s="211">
        <f t="shared" si="8"/>
        <v>1920.7752283763996</v>
      </c>
      <c r="S27" s="19">
        <f t="shared" si="9"/>
        <v>2454.3665868193634</v>
      </c>
      <c r="T27" s="19">
        <f t="shared" si="10"/>
        <v>2454.3665868193634</v>
      </c>
      <c r="U27" s="19">
        <f t="shared" si="11"/>
        <v>2582.975395968698</v>
      </c>
      <c r="V27" s="19">
        <f t="shared" si="12"/>
        <v>2582.975395968698</v>
      </c>
      <c r="W27" s="19">
        <v>1813.763289405502</v>
      </c>
      <c r="X27" s="19">
        <v>1813.763289405502</v>
      </c>
      <c r="Y27" s="19">
        <f t="shared" si="13"/>
        <v>1920.7753234804266</v>
      </c>
      <c r="Z27" s="19">
        <f t="shared" si="14"/>
        <v>1920.7753234804266</v>
      </c>
      <c r="AA27" s="125">
        <f t="shared" si="15"/>
        <v>2454.3667083432892</v>
      </c>
      <c r="AB27" s="125">
        <f t="shared" si="16"/>
        <v>2454.3667083432892</v>
      </c>
      <c r="AC27" s="125">
        <f t="shared" si="17"/>
        <v>2582.9755238604776</v>
      </c>
      <c r="AD27" s="125">
        <f t="shared" si="18"/>
        <v>2582.9755238604776</v>
      </c>
    </row>
    <row r="28" spans="1:30" ht="14.25" customHeight="1">
      <c r="A28" s="179">
        <v>17</v>
      </c>
      <c r="B28" s="167" t="s">
        <v>199</v>
      </c>
      <c r="C28" s="166" t="s">
        <v>21</v>
      </c>
      <c r="D28" s="15">
        <v>3</v>
      </c>
      <c r="E28" s="19">
        <v>60.2682382782002</v>
      </c>
      <c r="F28" s="19">
        <v>180.8047148346006</v>
      </c>
      <c r="G28" s="19">
        <v>64.01517492019418</v>
      </c>
      <c r="H28" s="19">
        <v>192.04552476058257</v>
      </c>
      <c r="I28" s="19">
        <f t="shared" si="1"/>
        <v>67.79207024048564</v>
      </c>
      <c r="J28" s="19">
        <f t="shared" si="2"/>
        <v>203.3762107214569</v>
      </c>
      <c r="K28" s="19">
        <f t="shared" si="3"/>
        <v>86.62470735329256</v>
      </c>
      <c r="L28" s="19">
        <f t="shared" si="4"/>
        <v>259.87412205987766</v>
      </c>
      <c r="M28" s="19">
        <f t="shared" si="5"/>
        <v>91.1638420186051</v>
      </c>
      <c r="N28" s="19">
        <f t="shared" si="6"/>
        <v>273.49152605581526</v>
      </c>
      <c r="O28" s="19">
        <v>64.01704617</v>
      </c>
      <c r="P28" s="19">
        <v>192.05113851</v>
      </c>
      <c r="Q28" s="19">
        <f t="shared" si="7"/>
        <v>67.79405189402999</v>
      </c>
      <c r="R28" s="211">
        <f t="shared" si="8"/>
        <v>203.38215568208997</v>
      </c>
      <c r="S28" s="19">
        <f t="shared" si="9"/>
        <v>86.62723951019153</v>
      </c>
      <c r="T28" s="19">
        <f t="shared" si="10"/>
        <v>259.8817185305746</v>
      </c>
      <c r="U28" s="19">
        <f t="shared" si="11"/>
        <v>91.16650686052557</v>
      </c>
      <c r="V28" s="19">
        <f t="shared" si="12"/>
        <v>273.4995205815767</v>
      </c>
      <c r="W28" s="19">
        <v>64.01517492019418</v>
      </c>
      <c r="X28" s="19">
        <v>192.04552476058257</v>
      </c>
      <c r="Y28" s="19">
        <f t="shared" si="13"/>
        <v>67.79207024048564</v>
      </c>
      <c r="Z28" s="19">
        <f t="shared" si="14"/>
        <v>203.3762107214569</v>
      </c>
      <c r="AA28" s="125">
        <f t="shared" si="15"/>
        <v>86.62470735329256</v>
      </c>
      <c r="AB28" s="125">
        <f t="shared" si="16"/>
        <v>259.87412205987766</v>
      </c>
      <c r="AC28" s="125">
        <f t="shared" si="17"/>
        <v>91.1638420186051</v>
      </c>
      <c r="AD28" s="125">
        <f t="shared" si="18"/>
        <v>273.49152605581526</v>
      </c>
    </row>
    <row r="29" spans="1:30" ht="13.5" thickBot="1">
      <c r="A29" s="126"/>
      <c r="B29" s="40" t="s">
        <v>95</v>
      </c>
      <c r="C29" s="126"/>
      <c r="D29" s="126"/>
      <c r="E29" s="169"/>
      <c r="F29" s="23">
        <f>SUM(F10:F28)</f>
        <v>32540.830787676226</v>
      </c>
      <c r="G29" s="169"/>
      <c r="H29" s="23">
        <v>34563.926778576846</v>
      </c>
      <c r="I29" s="19"/>
      <c r="J29" s="23">
        <f>SUM(J10:J28)</f>
        <v>36603.198458512874</v>
      </c>
      <c r="K29" s="19"/>
      <c r="L29" s="23">
        <f>SUM(L10:L28)</f>
        <v>46771.56699028776</v>
      </c>
      <c r="M29" s="23"/>
      <c r="N29" s="23">
        <f>SUM(N10:N28)</f>
        <v>49222.39710057883</v>
      </c>
      <c r="O29" s="23"/>
      <c r="P29" s="23">
        <v>37368.12111219</v>
      </c>
      <c r="Q29" s="19"/>
      <c r="R29" s="23">
        <f>SUM(R10:R28)</f>
        <v>39572.92804090808</v>
      </c>
      <c r="S29" s="19"/>
      <c r="T29" s="23">
        <f>SUM(T10:T28)</f>
        <v>50566.287450672346</v>
      </c>
      <c r="U29" s="23"/>
      <c r="V29" s="23">
        <f>SUM(V10:V28)</f>
        <v>53215.96091308758</v>
      </c>
      <c r="W29" s="16"/>
      <c r="X29" s="23">
        <v>40221.38395718391</v>
      </c>
      <c r="Y29" s="19"/>
      <c r="Z29" s="23">
        <f>SUM(Z10:Z28)</f>
        <v>42595.97129489511</v>
      </c>
      <c r="AA29" s="125">
        <f>Y29*1.278</f>
        <v>0</v>
      </c>
      <c r="AB29" s="23">
        <f>SUM(AB10:AB28)</f>
        <v>54429.13212061698</v>
      </c>
      <c r="AC29" s="55"/>
      <c r="AD29" s="128">
        <f>SUM(AD10:AD28)</f>
        <v>57281.2186437373</v>
      </c>
    </row>
    <row r="30" spans="1:26" ht="12.75">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row>
    <row r="32" spans="1:30" ht="33" customHeight="1">
      <c r="A32" s="365" t="s">
        <v>200</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row>
  </sheetData>
  <sheetProtection/>
  <mergeCells count="42">
    <mergeCell ref="I8:J8"/>
    <mergeCell ref="K8:L8"/>
    <mergeCell ref="W10:W12"/>
    <mergeCell ref="E10:E12"/>
    <mergeCell ref="G10:G12"/>
    <mergeCell ref="F10:F12"/>
    <mergeCell ref="Y10:Y12"/>
    <mergeCell ref="Z10:Z12"/>
    <mergeCell ref="P10:P12"/>
    <mergeCell ref="I10:I12"/>
    <mergeCell ref="J10:J12"/>
    <mergeCell ref="X10:X12"/>
    <mergeCell ref="T10:T12"/>
    <mergeCell ref="N10:N12"/>
    <mergeCell ref="U10:U12"/>
    <mergeCell ref="V10:V12"/>
    <mergeCell ref="A7:A9"/>
    <mergeCell ref="B7:B9"/>
    <mergeCell ref="C7:C9"/>
    <mergeCell ref="D7:D9"/>
    <mergeCell ref="E8:F8"/>
    <mergeCell ref="G8:H8"/>
    <mergeCell ref="A5:AD5"/>
    <mergeCell ref="A3:AD3"/>
    <mergeCell ref="H10:H12"/>
    <mergeCell ref="Q10:Q12"/>
    <mergeCell ref="R10:R12"/>
    <mergeCell ref="O10:O12"/>
    <mergeCell ref="M8:AD8"/>
    <mergeCell ref="AC10:AC12"/>
    <mergeCell ref="AD10:AD12"/>
    <mergeCell ref="K10:K12"/>
    <mergeCell ref="A32:AD32"/>
    <mergeCell ref="E7:N7"/>
    <mergeCell ref="O7:V7"/>
    <mergeCell ref="W7:AD7"/>
    <mergeCell ref="AA10:AA12"/>
    <mergeCell ref="AB10:AB12"/>
    <mergeCell ref="S10:S12"/>
    <mergeCell ref="A19:A21"/>
    <mergeCell ref="L10:L12"/>
    <mergeCell ref="M10:M12"/>
  </mergeCells>
  <printOptions/>
  <pageMargins left="0.5511811023622047" right="0.1968503937007874" top="0.3937007874015748" bottom="0.31496062992125984" header="0.15748031496062992" footer="0.15748031496062992"/>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rgb="FF00FF00"/>
  </sheetPr>
  <dimension ref="A1:BL31"/>
  <sheetViews>
    <sheetView zoomScale="75" zoomScaleNormal="75" zoomScaleSheetLayoutView="55" zoomScalePageLayoutView="0" workbookViewId="0" topLeftCell="A1">
      <pane xSplit="3" ySplit="7" topLeftCell="D20" activePane="bottomRight" state="frozen"/>
      <selection pane="topLeft" activeCell="A1" sqref="A1"/>
      <selection pane="topRight" activeCell="D1" sqref="D1"/>
      <selection pane="bottomLeft" activeCell="A10" sqref="A10"/>
      <selection pane="bottomRight" activeCell="BF11" sqref="BF11"/>
    </sheetView>
  </sheetViews>
  <sheetFormatPr defaultColWidth="9.140625" defaultRowHeight="12.75"/>
  <cols>
    <col min="1" max="1" width="4.140625" style="0" customWidth="1"/>
    <col min="2" max="2" width="25.421875" style="0" customWidth="1"/>
    <col min="3" max="3" width="6.57421875" style="0" customWidth="1"/>
    <col min="4" max="4" width="7.57421875" style="0" customWidth="1"/>
    <col min="5" max="16" width="9.57421875" style="0" hidden="1" customWidth="1"/>
    <col min="17" max="21" width="10.57421875" style="0" hidden="1" customWidth="1"/>
    <col min="22" max="22" width="10.8515625" style="0" hidden="1" customWidth="1"/>
    <col min="23" max="23" width="10.28125" style="0" hidden="1" customWidth="1"/>
    <col min="24" max="25" width="10.57421875" style="0" hidden="1" customWidth="1"/>
    <col min="26" max="26" width="13.7109375" style="0" hidden="1" customWidth="1"/>
    <col min="27" max="27" width="10.28125" style="0" hidden="1" customWidth="1"/>
    <col min="28" max="28" width="13.7109375" style="0" hidden="1" customWidth="1"/>
    <col min="29" max="30" width="10.140625" style="0" hidden="1" customWidth="1"/>
    <col min="31" max="31" width="11.00390625" style="0" hidden="1" customWidth="1"/>
    <col min="32" max="32" width="10.7109375" style="0" hidden="1" customWidth="1"/>
    <col min="33" max="33" width="10.57421875" style="0" hidden="1" customWidth="1"/>
    <col min="34" max="34" width="12.8515625" style="0" hidden="1" customWidth="1"/>
    <col min="35" max="37" width="10.421875" style="0" hidden="1" customWidth="1"/>
    <col min="38" max="38" width="11.140625" style="0" hidden="1" customWidth="1"/>
    <col min="39" max="39" width="10.421875" style="0" hidden="1" customWidth="1"/>
    <col min="40" max="40" width="11.00390625" style="0" hidden="1" customWidth="1"/>
    <col min="41" max="41" width="11.140625" style="0" hidden="1" customWidth="1"/>
    <col min="42" max="42" width="13.7109375" style="0" hidden="1" customWidth="1"/>
    <col min="43" max="43" width="11.00390625" style="0" hidden="1" customWidth="1"/>
    <col min="44" max="44" width="13.7109375" style="0" hidden="1" customWidth="1"/>
    <col min="45" max="45" width="11.140625" style="0" hidden="1" customWidth="1"/>
    <col min="46" max="46" width="12.8515625" style="0" hidden="1" customWidth="1"/>
    <col min="47" max="47" width="11.140625" style="0" hidden="1" customWidth="1"/>
    <col min="48" max="48" width="13.421875" style="0" hidden="1" customWidth="1"/>
    <col min="49" max="49" width="11.140625" style="0" hidden="1" customWidth="1"/>
    <col min="50" max="50" width="13.7109375" style="0" hidden="1" customWidth="1"/>
    <col min="51" max="51" width="11.140625" style="0" hidden="1" customWidth="1"/>
    <col min="52" max="52" width="13.7109375" style="0" hidden="1" customWidth="1"/>
    <col min="53" max="53" width="11.7109375" style="0" customWidth="1"/>
    <col min="54" max="54" width="16.8515625" style="0" customWidth="1"/>
    <col min="55" max="55" width="12.28125" style="0" customWidth="1"/>
    <col min="56" max="56" width="15.57421875" style="0" customWidth="1"/>
    <col min="57" max="57" width="12.28125" style="0" customWidth="1"/>
    <col min="58" max="58" width="17.140625" style="0" customWidth="1"/>
    <col min="59" max="59" width="12.00390625" style="0" customWidth="1"/>
    <col min="60" max="60" width="13.7109375" style="0" bestFit="1" customWidth="1"/>
    <col min="61" max="62" width="15.8515625" style="0" customWidth="1"/>
    <col min="63" max="63" width="14.8515625" style="0" customWidth="1"/>
    <col min="64" max="64" width="14.7109375" style="0" customWidth="1"/>
  </cols>
  <sheetData>
    <row r="1" spans="1:64" ht="23.25" customHeight="1">
      <c r="A1" s="490" t="s">
        <v>318</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row>
    <row r="2" spans="1:64" ht="40.5" customHeight="1">
      <c r="A2" s="491" t="s">
        <v>520</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row>
    <row r="3" spans="1:64" ht="15" customHeight="1">
      <c r="A3" s="285"/>
      <c r="B3" s="285"/>
      <c r="C3" s="285"/>
      <c r="D3" s="285"/>
      <c r="E3" s="285"/>
      <c r="F3" s="285"/>
      <c r="G3" s="285"/>
      <c r="H3" s="285"/>
      <c r="I3" s="285"/>
      <c r="J3" s="285"/>
      <c r="K3" s="285"/>
      <c r="L3" s="285"/>
      <c r="M3" s="285"/>
      <c r="N3" s="285"/>
      <c r="O3" s="285"/>
      <c r="P3" s="7"/>
      <c r="Q3" s="286"/>
      <c r="R3" s="286"/>
      <c r="S3" s="286"/>
      <c r="T3" s="286"/>
      <c r="U3" s="286"/>
      <c r="V3" s="286"/>
      <c r="W3" s="286"/>
      <c r="X3" s="286"/>
      <c r="Y3" s="286"/>
      <c r="Z3" s="286"/>
      <c r="AA3" s="286"/>
      <c r="AB3" s="286"/>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21" customHeight="1">
      <c r="A4" s="76"/>
      <c r="B4" s="76"/>
      <c r="C4" s="76"/>
      <c r="D4" s="76"/>
      <c r="E4" s="500" t="s">
        <v>369</v>
      </c>
      <c r="F4" s="500"/>
      <c r="G4" s="500"/>
      <c r="H4" s="500"/>
      <c r="I4" s="500"/>
      <c r="J4" s="500"/>
      <c r="K4" s="500"/>
      <c r="L4" s="500"/>
      <c r="M4" s="500"/>
      <c r="N4" s="500"/>
      <c r="O4" s="500"/>
      <c r="P4" s="500"/>
      <c r="Q4" s="500" t="s">
        <v>382</v>
      </c>
      <c r="R4" s="500"/>
      <c r="S4" s="500"/>
      <c r="T4" s="500"/>
      <c r="U4" s="500"/>
      <c r="V4" s="500"/>
      <c r="W4" s="500"/>
      <c r="X4" s="500"/>
      <c r="Y4" s="500"/>
      <c r="Z4" s="500"/>
      <c r="AA4" s="500"/>
      <c r="AB4" s="500"/>
      <c r="AC4" s="500" t="s">
        <v>449</v>
      </c>
      <c r="AD4" s="500"/>
      <c r="AE4" s="500"/>
      <c r="AF4" s="500"/>
      <c r="AG4" s="500"/>
      <c r="AH4" s="500"/>
      <c r="AI4" s="500"/>
      <c r="AJ4" s="500"/>
      <c r="AK4" s="500"/>
      <c r="AL4" s="500"/>
      <c r="AM4" s="500"/>
      <c r="AN4" s="500"/>
      <c r="AO4" s="500" t="s">
        <v>469</v>
      </c>
      <c r="AP4" s="500"/>
      <c r="AQ4" s="500"/>
      <c r="AR4" s="500"/>
      <c r="AS4" s="500"/>
      <c r="AT4" s="500"/>
      <c r="AU4" s="500"/>
      <c r="AV4" s="500"/>
      <c r="AW4" s="500"/>
      <c r="AX4" s="500"/>
      <c r="AY4" s="500"/>
      <c r="AZ4" s="500"/>
      <c r="BA4" s="500" t="s">
        <v>470</v>
      </c>
      <c r="BB4" s="500"/>
      <c r="BC4" s="500"/>
      <c r="BD4" s="500"/>
      <c r="BE4" s="500"/>
      <c r="BF4" s="500"/>
      <c r="BG4" s="500"/>
      <c r="BH4" s="500"/>
      <c r="BI4" s="500"/>
      <c r="BJ4" s="500"/>
      <c r="BK4" s="500"/>
      <c r="BL4" s="500"/>
    </row>
    <row r="5" spans="1:64" ht="63.75" customHeight="1">
      <c r="A5" s="502" t="s">
        <v>300</v>
      </c>
      <c r="B5" s="501" t="s">
        <v>301</v>
      </c>
      <c r="C5" s="501" t="s">
        <v>2</v>
      </c>
      <c r="D5" s="501" t="s">
        <v>73</v>
      </c>
      <c r="E5" s="501" t="s">
        <v>302</v>
      </c>
      <c r="F5" s="501"/>
      <c r="G5" s="501"/>
      <c r="H5" s="501"/>
      <c r="I5" s="501" t="s">
        <v>303</v>
      </c>
      <c r="J5" s="501"/>
      <c r="K5" s="501"/>
      <c r="L5" s="501"/>
      <c r="M5" s="501" t="s">
        <v>304</v>
      </c>
      <c r="N5" s="501"/>
      <c r="O5" s="501"/>
      <c r="P5" s="501"/>
      <c r="Q5" s="501" t="s">
        <v>302</v>
      </c>
      <c r="R5" s="501"/>
      <c r="S5" s="501"/>
      <c r="T5" s="501"/>
      <c r="U5" s="501" t="s">
        <v>303</v>
      </c>
      <c r="V5" s="501"/>
      <c r="W5" s="501"/>
      <c r="X5" s="501"/>
      <c r="Y5" s="501" t="s">
        <v>304</v>
      </c>
      <c r="Z5" s="501"/>
      <c r="AA5" s="501"/>
      <c r="AB5" s="501"/>
      <c r="AC5" s="501" t="s">
        <v>302</v>
      </c>
      <c r="AD5" s="501"/>
      <c r="AE5" s="501"/>
      <c r="AF5" s="501"/>
      <c r="AG5" s="498" t="s">
        <v>303</v>
      </c>
      <c r="AH5" s="506"/>
      <c r="AI5" s="498" t="s">
        <v>303</v>
      </c>
      <c r="AJ5" s="506"/>
      <c r="AK5" s="501" t="s">
        <v>304</v>
      </c>
      <c r="AL5" s="501"/>
      <c r="AM5" s="501"/>
      <c r="AN5" s="501"/>
      <c r="AO5" s="501" t="s">
        <v>302</v>
      </c>
      <c r="AP5" s="501"/>
      <c r="AQ5" s="501"/>
      <c r="AR5" s="501"/>
      <c r="AS5" s="501" t="s">
        <v>303</v>
      </c>
      <c r="AT5" s="501"/>
      <c r="AU5" s="501"/>
      <c r="AV5" s="501"/>
      <c r="AW5" s="501" t="s">
        <v>304</v>
      </c>
      <c r="AX5" s="501"/>
      <c r="AY5" s="501"/>
      <c r="AZ5" s="501"/>
      <c r="BA5" s="501" t="s">
        <v>302</v>
      </c>
      <c r="BB5" s="501"/>
      <c r="BC5" s="501"/>
      <c r="BD5" s="501"/>
      <c r="BE5" s="501" t="s">
        <v>303</v>
      </c>
      <c r="BF5" s="501"/>
      <c r="BG5" s="501"/>
      <c r="BH5" s="501"/>
      <c r="BI5" s="501" t="s">
        <v>304</v>
      </c>
      <c r="BJ5" s="501"/>
      <c r="BK5" s="501"/>
      <c r="BL5" s="501"/>
    </row>
    <row r="6" spans="1:64" ht="65.25" customHeight="1">
      <c r="A6" s="503"/>
      <c r="B6" s="501"/>
      <c r="C6" s="501"/>
      <c r="D6" s="501"/>
      <c r="E6" s="498" t="s">
        <v>305</v>
      </c>
      <c r="F6" s="499"/>
      <c r="G6" s="496" t="s">
        <v>306</v>
      </c>
      <c r="H6" s="497"/>
      <c r="I6" s="496" t="s">
        <v>305</v>
      </c>
      <c r="J6" s="497"/>
      <c r="K6" s="496" t="s">
        <v>306</v>
      </c>
      <c r="L6" s="497"/>
      <c r="M6" s="496" t="s">
        <v>305</v>
      </c>
      <c r="N6" s="497"/>
      <c r="O6" s="496" t="s">
        <v>306</v>
      </c>
      <c r="P6" s="497"/>
      <c r="Q6" s="498" t="s">
        <v>305</v>
      </c>
      <c r="R6" s="499"/>
      <c r="S6" s="496" t="s">
        <v>306</v>
      </c>
      <c r="T6" s="497"/>
      <c r="U6" s="496" t="s">
        <v>305</v>
      </c>
      <c r="V6" s="497"/>
      <c r="W6" s="496" t="s">
        <v>306</v>
      </c>
      <c r="X6" s="497"/>
      <c r="Y6" s="496" t="s">
        <v>305</v>
      </c>
      <c r="Z6" s="497"/>
      <c r="AA6" s="496" t="s">
        <v>306</v>
      </c>
      <c r="AB6" s="497"/>
      <c r="AC6" s="498" t="s">
        <v>305</v>
      </c>
      <c r="AD6" s="499"/>
      <c r="AE6" s="496" t="s">
        <v>306</v>
      </c>
      <c r="AF6" s="497"/>
      <c r="AG6" s="496" t="s">
        <v>305</v>
      </c>
      <c r="AH6" s="497"/>
      <c r="AI6" s="496" t="s">
        <v>306</v>
      </c>
      <c r="AJ6" s="497"/>
      <c r="AK6" s="496" t="s">
        <v>305</v>
      </c>
      <c r="AL6" s="497"/>
      <c r="AM6" s="496" t="s">
        <v>306</v>
      </c>
      <c r="AN6" s="497"/>
      <c r="AO6" s="498" t="s">
        <v>305</v>
      </c>
      <c r="AP6" s="499"/>
      <c r="AQ6" s="496" t="s">
        <v>306</v>
      </c>
      <c r="AR6" s="497"/>
      <c r="AS6" s="496" t="s">
        <v>305</v>
      </c>
      <c r="AT6" s="497"/>
      <c r="AU6" s="496" t="s">
        <v>306</v>
      </c>
      <c r="AV6" s="497"/>
      <c r="AW6" s="496" t="s">
        <v>305</v>
      </c>
      <c r="AX6" s="497"/>
      <c r="AY6" s="496" t="s">
        <v>306</v>
      </c>
      <c r="AZ6" s="497"/>
      <c r="BA6" s="498" t="s">
        <v>305</v>
      </c>
      <c r="BB6" s="499"/>
      <c r="BC6" s="496" t="s">
        <v>306</v>
      </c>
      <c r="BD6" s="497"/>
      <c r="BE6" s="496" t="s">
        <v>305</v>
      </c>
      <c r="BF6" s="497"/>
      <c r="BG6" s="496" t="s">
        <v>306</v>
      </c>
      <c r="BH6" s="497"/>
      <c r="BI6" s="496" t="s">
        <v>305</v>
      </c>
      <c r="BJ6" s="497"/>
      <c r="BK6" s="496" t="s">
        <v>306</v>
      </c>
      <c r="BL6" s="497"/>
    </row>
    <row r="7" spans="1:64" ht="15" customHeight="1">
      <c r="A7" s="504"/>
      <c r="B7" s="501"/>
      <c r="C7" s="501"/>
      <c r="D7" s="501"/>
      <c r="E7" s="76" t="s">
        <v>77</v>
      </c>
      <c r="F7" s="76" t="s">
        <v>307</v>
      </c>
      <c r="G7" s="76" t="s">
        <v>77</v>
      </c>
      <c r="H7" s="76" t="s">
        <v>307</v>
      </c>
      <c r="I7" s="76" t="s">
        <v>77</v>
      </c>
      <c r="J7" s="76" t="s">
        <v>307</v>
      </c>
      <c r="K7" s="76" t="s">
        <v>77</v>
      </c>
      <c r="L7" s="76" t="s">
        <v>307</v>
      </c>
      <c r="M7" s="76" t="s">
        <v>77</v>
      </c>
      <c r="N7" s="76" t="s">
        <v>307</v>
      </c>
      <c r="O7" s="76" t="s">
        <v>77</v>
      </c>
      <c r="P7" s="76" t="s">
        <v>307</v>
      </c>
      <c r="Q7" s="76" t="s">
        <v>77</v>
      </c>
      <c r="R7" s="76" t="s">
        <v>307</v>
      </c>
      <c r="S7" s="76" t="s">
        <v>77</v>
      </c>
      <c r="T7" s="76" t="s">
        <v>307</v>
      </c>
      <c r="U7" s="76" t="s">
        <v>77</v>
      </c>
      <c r="V7" s="76" t="s">
        <v>307</v>
      </c>
      <c r="W7" s="76" t="s">
        <v>77</v>
      </c>
      <c r="X7" s="76" t="s">
        <v>307</v>
      </c>
      <c r="Y7" s="76" t="s">
        <v>77</v>
      </c>
      <c r="Z7" s="76" t="s">
        <v>307</v>
      </c>
      <c r="AA7" s="76" t="s">
        <v>77</v>
      </c>
      <c r="AB7" s="76" t="s">
        <v>307</v>
      </c>
      <c r="AC7" s="76" t="s">
        <v>77</v>
      </c>
      <c r="AD7" s="76" t="s">
        <v>307</v>
      </c>
      <c r="AE7" s="76" t="s">
        <v>77</v>
      </c>
      <c r="AF7" s="76" t="s">
        <v>307</v>
      </c>
      <c r="AG7" s="76" t="s">
        <v>77</v>
      </c>
      <c r="AH7" s="76" t="s">
        <v>307</v>
      </c>
      <c r="AI7" s="76" t="s">
        <v>77</v>
      </c>
      <c r="AJ7" s="76" t="s">
        <v>307</v>
      </c>
      <c r="AK7" s="76" t="s">
        <v>77</v>
      </c>
      <c r="AL7" s="76" t="s">
        <v>307</v>
      </c>
      <c r="AM7" s="76" t="s">
        <v>77</v>
      </c>
      <c r="AN7" s="76" t="s">
        <v>307</v>
      </c>
      <c r="AO7" s="76" t="s">
        <v>77</v>
      </c>
      <c r="AP7" s="76" t="s">
        <v>307</v>
      </c>
      <c r="AQ7" s="76" t="s">
        <v>77</v>
      </c>
      <c r="AR7" s="76" t="s">
        <v>307</v>
      </c>
      <c r="AS7" s="76" t="s">
        <v>77</v>
      </c>
      <c r="AT7" s="76" t="s">
        <v>307</v>
      </c>
      <c r="AU7" s="76" t="s">
        <v>77</v>
      </c>
      <c r="AV7" s="76" t="s">
        <v>307</v>
      </c>
      <c r="AW7" s="76" t="s">
        <v>77</v>
      </c>
      <c r="AX7" s="76" t="s">
        <v>307</v>
      </c>
      <c r="AY7" s="76" t="s">
        <v>77</v>
      </c>
      <c r="AZ7" s="76" t="s">
        <v>307</v>
      </c>
      <c r="BA7" s="76" t="s">
        <v>77</v>
      </c>
      <c r="BB7" s="76" t="s">
        <v>307</v>
      </c>
      <c r="BC7" s="76" t="s">
        <v>77</v>
      </c>
      <c r="BD7" s="76" t="s">
        <v>307</v>
      </c>
      <c r="BE7" s="76" t="s">
        <v>77</v>
      </c>
      <c r="BF7" s="76" t="s">
        <v>307</v>
      </c>
      <c r="BG7" s="76" t="s">
        <v>77</v>
      </c>
      <c r="BH7" s="76" t="s">
        <v>307</v>
      </c>
      <c r="BI7" s="76" t="s">
        <v>77</v>
      </c>
      <c r="BJ7" s="76" t="s">
        <v>307</v>
      </c>
      <c r="BK7" s="76" t="s">
        <v>77</v>
      </c>
      <c r="BL7" s="76" t="s">
        <v>307</v>
      </c>
    </row>
    <row r="8" spans="1:64" ht="14.25">
      <c r="A8" s="53">
        <v>1</v>
      </c>
      <c r="B8" s="10" t="s">
        <v>5</v>
      </c>
      <c r="C8" s="8" t="s">
        <v>20</v>
      </c>
      <c r="D8" s="77">
        <v>1</v>
      </c>
      <c r="E8" s="495">
        <v>0</v>
      </c>
      <c r="F8" s="492">
        <v>3013.4125588710053</v>
      </c>
      <c r="G8" s="495">
        <v>0</v>
      </c>
      <c r="H8" s="492">
        <v>3013.4125588710053</v>
      </c>
      <c r="I8" s="495">
        <v>0</v>
      </c>
      <c r="J8" s="492">
        <v>3013.4125588710053</v>
      </c>
      <c r="K8" s="495">
        <v>0</v>
      </c>
      <c r="L8" s="492">
        <v>3013.4125588710053</v>
      </c>
      <c r="M8" s="495"/>
      <c r="N8" s="492">
        <v>3013.4125588710053</v>
      </c>
      <c r="O8" s="495"/>
      <c r="P8" s="492">
        <v>3013.4125588710053</v>
      </c>
      <c r="Q8" s="495">
        <v>0</v>
      </c>
      <c r="R8" s="492">
        <v>3200.7594310685745</v>
      </c>
      <c r="S8" s="495">
        <v>0</v>
      </c>
      <c r="T8" s="492">
        <v>3200.7594310685745</v>
      </c>
      <c r="U8" s="495">
        <v>0</v>
      </c>
      <c r="V8" s="492">
        <v>3200.7594310685745</v>
      </c>
      <c r="W8" s="495">
        <v>0</v>
      </c>
      <c r="X8" s="492">
        <v>3200.7594310685745</v>
      </c>
      <c r="Y8" s="495"/>
      <c r="Z8" s="492">
        <v>3200.7594310685745</v>
      </c>
      <c r="AA8" s="495"/>
      <c r="AB8" s="492">
        <v>3200.7594310685745</v>
      </c>
      <c r="AC8" s="495">
        <v>0</v>
      </c>
      <c r="AD8" s="492">
        <f>R8*1.059</f>
        <v>3389.60423750162</v>
      </c>
      <c r="AE8" s="495">
        <v>0</v>
      </c>
      <c r="AF8" s="492">
        <f>T8*1.059</f>
        <v>3389.60423750162</v>
      </c>
      <c r="AG8" s="495">
        <v>0</v>
      </c>
      <c r="AH8" s="492">
        <f>V8*1.059</f>
        <v>3389.60423750162</v>
      </c>
      <c r="AI8" s="495">
        <v>0</v>
      </c>
      <c r="AJ8" s="492">
        <f>X8*1.059</f>
        <v>3389.60423750162</v>
      </c>
      <c r="AK8" s="495">
        <v>0</v>
      </c>
      <c r="AL8" s="492">
        <f>Z8*1.059</f>
        <v>3389.60423750162</v>
      </c>
      <c r="AM8" s="495">
        <v>0</v>
      </c>
      <c r="AN8" s="492">
        <f>AB8*1.059</f>
        <v>3389.60423750162</v>
      </c>
      <c r="AO8" s="495">
        <v>4331.24</v>
      </c>
      <c r="AP8" s="492">
        <f>AD8*1.2778</f>
        <v>4331.23629467957</v>
      </c>
      <c r="AQ8" s="495">
        <v>4331.24</v>
      </c>
      <c r="AR8" s="492">
        <f>AF8*1.2778</f>
        <v>4331.23629467957</v>
      </c>
      <c r="AS8" s="495">
        <v>4331.24</v>
      </c>
      <c r="AT8" s="492">
        <f>AH8*1.2778</f>
        <v>4331.23629467957</v>
      </c>
      <c r="AU8" s="495">
        <v>4331.24</v>
      </c>
      <c r="AV8" s="492">
        <f>AJ8*1.2778</f>
        <v>4331.23629467957</v>
      </c>
      <c r="AW8" s="495">
        <v>4331.24</v>
      </c>
      <c r="AX8" s="492">
        <f>AL8*1.2778</f>
        <v>4331.23629467957</v>
      </c>
      <c r="AY8" s="495">
        <v>4331.24</v>
      </c>
      <c r="AZ8" s="492">
        <f>AN8*1.2778</f>
        <v>4331.23629467957</v>
      </c>
      <c r="BA8" s="495">
        <v>4558.19</v>
      </c>
      <c r="BB8" s="492">
        <f>AP8*5.24/100+AP8</f>
        <v>4558.19307652078</v>
      </c>
      <c r="BC8" s="495">
        <v>4558.19</v>
      </c>
      <c r="BD8" s="492">
        <f>AR8*5.24/100+AR8</f>
        <v>4558.19307652078</v>
      </c>
      <c r="BE8" s="495">
        <v>4558.19</v>
      </c>
      <c r="BF8" s="492">
        <f>AT8*5.24/100+AT8</f>
        <v>4558.19307652078</v>
      </c>
      <c r="BG8" s="495">
        <v>4558.19</v>
      </c>
      <c r="BH8" s="492">
        <f>AV8*5.24/100+AV8</f>
        <v>4558.19307652078</v>
      </c>
      <c r="BI8" s="495">
        <v>4558.19</v>
      </c>
      <c r="BJ8" s="492">
        <f>AX8*5.24/100+AX8</f>
        <v>4558.19307652078</v>
      </c>
      <c r="BK8" s="495">
        <v>4558.19</v>
      </c>
      <c r="BL8" s="492">
        <f>AZ8*5.24/100+AZ8</f>
        <v>4558.19307652078</v>
      </c>
    </row>
    <row r="9" spans="1:64" ht="14.25">
      <c r="A9" s="53">
        <v>2</v>
      </c>
      <c r="B9" s="10" t="s">
        <v>6</v>
      </c>
      <c r="C9" s="8" t="s">
        <v>20</v>
      </c>
      <c r="D9" s="77">
        <v>1</v>
      </c>
      <c r="E9" s="495"/>
      <c r="F9" s="492"/>
      <c r="G9" s="495"/>
      <c r="H9" s="492"/>
      <c r="I9" s="495"/>
      <c r="J9" s="492"/>
      <c r="K9" s="495"/>
      <c r="L9" s="492"/>
      <c r="M9" s="495"/>
      <c r="N9" s="492"/>
      <c r="O9" s="495"/>
      <c r="P9" s="492"/>
      <c r="Q9" s="495"/>
      <c r="R9" s="492"/>
      <c r="S9" s="495"/>
      <c r="T9" s="492"/>
      <c r="U9" s="495"/>
      <c r="V9" s="492"/>
      <c r="W9" s="495"/>
      <c r="X9" s="492"/>
      <c r="Y9" s="495"/>
      <c r="Z9" s="492"/>
      <c r="AA9" s="495"/>
      <c r="AB9" s="492"/>
      <c r="AC9" s="495"/>
      <c r="AD9" s="492"/>
      <c r="AE9" s="495"/>
      <c r="AF9" s="492"/>
      <c r="AG9" s="495"/>
      <c r="AH9" s="492"/>
      <c r="AI9" s="495"/>
      <c r="AJ9" s="492"/>
      <c r="AK9" s="495"/>
      <c r="AL9" s="492"/>
      <c r="AM9" s="495"/>
      <c r="AN9" s="492"/>
      <c r="AO9" s="495"/>
      <c r="AP9" s="492"/>
      <c r="AQ9" s="495"/>
      <c r="AR9" s="492"/>
      <c r="AS9" s="495"/>
      <c r="AT9" s="492"/>
      <c r="AU9" s="495"/>
      <c r="AV9" s="492"/>
      <c r="AW9" s="495"/>
      <c r="AX9" s="492"/>
      <c r="AY9" s="495"/>
      <c r="AZ9" s="492"/>
      <c r="BA9" s="495"/>
      <c r="BB9" s="492"/>
      <c r="BC9" s="495"/>
      <c r="BD9" s="492"/>
      <c r="BE9" s="495"/>
      <c r="BF9" s="492"/>
      <c r="BG9" s="495"/>
      <c r="BH9" s="492"/>
      <c r="BI9" s="495"/>
      <c r="BJ9" s="492"/>
      <c r="BK9" s="495"/>
      <c r="BL9" s="492"/>
    </row>
    <row r="10" spans="1:64" ht="14.25">
      <c r="A10" s="53">
        <v>3</v>
      </c>
      <c r="B10" s="10" t="s">
        <v>195</v>
      </c>
      <c r="C10" s="8" t="s">
        <v>20</v>
      </c>
      <c r="D10" s="77">
        <v>1</v>
      </c>
      <c r="E10" s="495"/>
      <c r="F10" s="492"/>
      <c r="G10" s="495"/>
      <c r="H10" s="492"/>
      <c r="I10" s="495"/>
      <c r="J10" s="492"/>
      <c r="K10" s="495"/>
      <c r="L10" s="492"/>
      <c r="M10" s="495"/>
      <c r="N10" s="492"/>
      <c r="O10" s="495"/>
      <c r="P10" s="492"/>
      <c r="Q10" s="495"/>
      <c r="R10" s="492"/>
      <c r="S10" s="495"/>
      <c r="T10" s="492"/>
      <c r="U10" s="495"/>
      <c r="V10" s="492"/>
      <c r="W10" s="495"/>
      <c r="X10" s="492"/>
      <c r="Y10" s="495"/>
      <c r="Z10" s="492"/>
      <c r="AA10" s="495"/>
      <c r="AB10" s="492"/>
      <c r="AC10" s="495"/>
      <c r="AD10" s="492"/>
      <c r="AE10" s="495"/>
      <c r="AF10" s="492"/>
      <c r="AG10" s="495"/>
      <c r="AH10" s="492"/>
      <c r="AI10" s="495"/>
      <c r="AJ10" s="492"/>
      <c r="AK10" s="495"/>
      <c r="AL10" s="492"/>
      <c r="AM10" s="495"/>
      <c r="AN10" s="492"/>
      <c r="AO10" s="495"/>
      <c r="AP10" s="492"/>
      <c r="AQ10" s="495"/>
      <c r="AR10" s="492"/>
      <c r="AS10" s="495"/>
      <c r="AT10" s="492"/>
      <c r="AU10" s="495"/>
      <c r="AV10" s="492"/>
      <c r="AW10" s="495"/>
      <c r="AX10" s="492"/>
      <c r="AY10" s="495"/>
      <c r="AZ10" s="492"/>
      <c r="BA10" s="495"/>
      <c r="BB10" s="492"/>
      <c r="BC10" s="495"/>
      <c r="BD10" s="492"/>
      <c r="BE10" s="495"/>
      <c r="BF10" s="492"/>
      <c r="BG10" s="495"/>
      <c r="BH10" s="492"/>
      <c r="BI10" s="495"/>
      <c r="BJ10" s="492"/>
      <c r="BK10" s="495"/>
      <c r="BL10" s="492"/>
    </row>
    <row r="11" spans="1:64" ht="18" customHeight="1">
      <c r="A11" s="53">
        <v>4</v>
      </c>
      <c r="B11" s="10" t="s">
        <v>8</v>
      </c>
      <c r="C11" s="8" t="s">
        <v>21</v>
      </c>
      <c r="D11" s="77">
        <v>20</v>
      </c>
      <c r="E11" s="78">
        <v>200.89412759400068</v>
      </c>
      <c r="F11" s="79">
        <v>4017.8825518800136</v>
      </c>
      <c r="G11" s="78">
        <v>200.89412759400068</v>
      </c>
      <c r="H11" s="79">
        <v>4017.8825518800136</v>
      </c>
      <c r="I11" s="78">
        <v>200.89412759400068</v>
      </c>
      <c r="J11" s="79">
        <v>4017.8825518800136</v>
      </c>
      <c r="K11" s="78">
        <v>200.89412759400068</v>
      </c>
      <c r="L11" s="79">
        <v>4017.8825518800136</v>
      </c>
      <c r="M11" s="78">
        <v>200.89412759400068</v>
      </c>
      <c r="N11" s="79">
        <v>4017.8825518800136</v>
      </c>
      <c r="O11" s="78">
        <v>200.89412759400068</v>
      </c>
      <c r="P11" s="79">
        <v>4017.8825518800136</v>
      </c>
      <c r="Q11" s="78">
        <f aca="true" t="shared" si="0" ref="Q11:Q21">E11*1.062171</f>
        <v>213.38391640064728</v>
      </c>
      <c r="R11" s="79">
        <v>4267.678328012946</v>
      </c>
      <c r="S11" s="78">
        <v>213.38391640064728</v>
      </c>
      <c r="T11" s="79">
        <v>4267.678328012946</v>
      </c>
      <c r="U11" s="78">
        <v>213.38391640064728</v>
      </c>
      <c r="V11" s="79">
        <v>4267.678328012946</v>
      </c>
      <c r="W11" s="78">
        <v>213.38391640064728</v>
      </c>
      <c r="X11" s="79">
        <v>4267.678328012946</v>
      </c>
      <c r="Y11" s="78">
        <v>213.38391640064728</v>
      </c>
      <c r="Z11" s="79">
        <v>4267.678328012946</v>
      </c>
      <c r="AA11" s="78">
        <v>213.38391640064728</v>
      </c>
      <c r="AB11" s="79">
        <v>4267.678328012946</v>
      </c>
      <c r="AC11" s="78">
        <f>Q11*1.059</f>
        <v>225.97356746828547</v>
      </c>
      <c r="AD11" s="79">
        <f>AC11*D11</f>
        <v>4519.471349365709</v>
      </c>
      <c r="AE11" s="78">
        <v>225.97356746828547</v>
      </c>
      <c r="AF11" s="79">
        <v>4519.471349365709</v>
      </c>
      <c r="AG11" s="78">
        <f>U11*1.059</f>
        <v>225.97356746828547</v>
      </c>
      <c r="AH11" s="79">
        <f>AG11*D11</f>
        <v>4519.471349365709</v>
      </c>
      <c r="AI11" s="78">
        <v>225.97356746828547</v>
      </c>
      <c r="AJ11" s="79">
        <v>4519.471349365709</v>
      </c>
      <c r="AK11" s="78">
        <f>Y11*1.059</f>
        <v>225.97356746828547</v>
      </c>
      <c r="AL11" s="79">
        <f>AK11*D11</f>
        <v>4519.471349365709</v>
      </c>
      <c r="AM11" s="78">
        <v>225.97356746828547</v>
      </c>
      <c r="AN11" s="79">
        <v>4519.471349365709</v>
      </c>
      <c r="AO11" s="78">
        <f aca="true" t="shared" si="1" ref="AO11:AO21">AC11*1.2778</f>
        <v>288.7490245109752</v>
      </c>
      <c r="AP11" s="79">
        <f>AO11*D11</f>
        <v>5774.980490219504</v>
      </c>
      <c r="AQ11" s="78">
        <v>288.7490245109752</v>
      </c>
      <c r="AR11" s="79">
        <v>5774.980490219504</v>
      </c>
      <c r="AS11" s="78">
        <f aca="true" t="shared" si="2" ref="AS11:AS21">AG11*1.2778</f>
        <v>288.7490245109752</v>
      </c>
      <c r="AT11" s="79">
        <f>AS11*D11</f>
        <v>5774.980490219504</v>
      </c>
      <c r="AU11" s="78">
        <v>288.7490245109752</v>
      </c>
      <c r="AV11" s="79">
        <v>5774.980490219504</v>
      </c>
      <c r="AW11" s="78">
        <f aca="true" t="shared" si="3" ref="AW11:AW21">AK11*1.2778</f>
        <v>288.7490245109752</v>
      </c>
      <c r="AX11" s="79">
        <f>AW11*D11</f>
        <v>5774.980490219504</v>
      </c>
      <c r="AY11" s="78">
        <v>288.7490245109752</v>
      </c>
      <c r="AZ11" s="79">
        <v>5774.980490219504</v>
      </c>
      <c r="BA11" s="78">
        <f>AO11*1.0524</f>
        <v>303.87947339535026</v>
      </c>
      <c r="BB11" s="79">
        <f>BA11*D11</f>
        <v>6077.589467907005</v>
      </c>
      <c r="BC11" s="78">
        <f>AQ11*1.0524</f>
        <v>303.87947339535026</v>
      </c>
      <c r="BD11" s="79">
        <f>BC11*D11</f>
        <v>6077.589467907005</v>
      </c>
      <c r="BE11" s="78">
        <f>AS11*1.0524</f>
        <v>303.87947339535026</v>
      </c>
      <c r="BF11" s="79">
        <f>BE11*D11</f>
        <v>6077.589467907005</v>
      </c>
      <c r="BG11" s="78">
        <f>AU11*1.0524</f>
        <v>303.87947339535026</v>
      </c>
      <c r="BH11" s="79">
        <f>BG11*D11</f>
        <v>6077.589467907005</v>
      </c>
      <c r="BI11" s="78">
        <f>AW11*1.0524</f>
        <v>303.87947339535026</v>
      </c>
      <c r="BJ11" s="79">
        <f>BI11*D11</f>
        <v>6077.589467907005</v>
      </c>
      <c r="BK11" s="78">
        <f>AY11*1.0524</f>
        <v>303.87947339535026</v>
      </c>
      <c r="BL11" s="79">
        <f>BK11*D11</f>
        <v>6077.589467907005</v>
      </c>
    </row>
    <row r="12" spans="1:64" ht="25.5">
      <c r="A12" s="53">
        <v>5</v>
      </c>
      <c r="B12" s="10" t="s">
        <v>28</v>
      </c>
      <c r="C12" s="8" t="s">
        <v>21</v>
      </c>
      <c r="D12" s="77">
        <v>20</v>
      </c>
      <c r="E12" s="78">
        <v>40.17882551880014</v>
      </c>
      <c r="F12" s="79">
        <v>803.5765103760027</v>
      </c>
      <c r="G12" s="78">
        <v>40.17882551880014</v>
      </c>
      <c r="H12" s="79">
        <v>803.5765103760027</v>
      </c>
      <c r="I12" s="78">
        <v>40.17882551880014</v>
      </c>
      <c r="J12" s="79">
        <v>803.5765103760027</v>
      </c>
      <c r="K12" s="78">
        <v>40.17882551880014</v>
      </c>
      <c r="L12" s="79">
        <v>803.5765103760027</v>
      </c>
      <c r="M12" s="78">
        <v>40.17882551880014</v>
      </c>
      <c r="N12" s="79">
        <v>803.5765103760027</v>
      </c>
      <c r="O12" s="78">
        <v>40.17882551880014</v>
      </c>
      <c r="P12" s="79">
        <v>803.5765103760027</v>
      </c>
      <c r="Q12" s="78">
        <f t="shared" si="0"/>
        <v>42.67678328012946</v>
      </c>
      <c r="R12" s="79">
        <v>853.5356656025892</v>
      </c>
      <c r="S12" s="78">
        <v>42.67678328012946</v>
      </c>
      <c r="T12" s="79">
        <v>853.5356656025892</v>
      </c>
      <c r="U12" s="78">
        <v>42.67678328012946</v>
      </c>
      <c r="V12" s="79">
        <v>853.5356656025892</v>
      </c>
      <c r="W12" s="78">
        <v>42.67678328012946</v>
      </c>
      <c r="X12" s="79">
        <v>853.5356656025892</v>
      </c>
      <c r="Y12" s="78">
        <v>42.67678328012946</v>
      </c>
      <c r="Z12" s="79">
        <v>853.5356656025892</v>
      </c>
      <c r="AA12" s="78">
        <v>42.67678328012946</v>
      </c>
      <c r="AB12" s="79">
        <v>853.5356656025892</v>
      </c>
      <c r="AC12" s="78">
        <f aca="true" t="shared" si="4" ref="AC12:AC21">Q12*1.059</f>
        <v>45.1947134936571</v>
      </c>
      <c r="AD12" s="79">
        <f aca="true" t="shared" si="5" ref="AD12:AD21">AC12*D12</f>
        <v>903.894269873142</v>
      </c>
      <c r="AE12" s="78">
        <v>45.1947134936571</v>
      </c>
      <c r="AF12" s="79">
        <v>903.894269873142</v>
      </c>
      <c r="AG12" s="78">
        <f aca="true" t="shared" si="6" ref="AG12:AG21">U12*1.059</f>
        <v>45.1947134936571</v>
      </c>
      <c r="AH12" s="79">
        <f aca="true" t="shared" si="7" ref="AH12:AH21">AG12*D12</f>
        <v>903.894269873142</v>
      </c>
      <c r="AI12" s="78">
        <v>45.1947134936571</v>
      </c>
      <c r="AJ12" s="79">
        <v>903.894269873142</v>
      </c>
      <c r="AK12" s="78">
        <f aca="true" t="shared" si="8" ref="AK12:AK21">Y12*1.059</f>
        <v>45.1947134936571</v>
      </c>
      <c r="AL12" s="79">
        <f aca="true" t="shared" si="9" ref="AL12:AL21">AK12*D12</f>
        <v>903.894269873142</v>
      </c>
      <c r="AM12" s="78">
        <v>45.1947134936571</v>
      </c>
      <c r="AN12" s="79">
        <v>903.894269873142</v>
      </c>
      <c r="AO12" s="78">
        <f t="shared" si="1"/>
        <v>57.74980490219504</v>
      </c>
      <c r="AP12" s="79">
        <f aca="true" t="shared" si="10" ref="AP12:AP21">AO12*D12</f>
        <v>1154.9960980439007</v>
      </c>
      <c r="AQ12" s="78">
        <v>57.74980490219504</v>
      </c>
      <c r="AR12" s="79">
        <v>1154.9960980439007</v>
      </c>
      <c r="AS12" s="78">
        <f t="shared" si="2"/>
        <v>57.74980490219504</v>
      </c>
      <c r="AT12" s="79">
        <f aca="true" t="shared" si="11" ref="AT12:AT21">AS12*D12</f>
        <v>1154.9960980439007</v>
      </c>
      <c r="AU12" s="78">
        <v>57.74980490219504</v>
      </c>
      <c r="AV12" s="79">
        <v>1154.9960980439007</v>
      </c>
      <c r="AW12" s="78">
        <f t="shared" si="3"/>
        <v>57.74980490219504</v>
      </c>
      <c r="AX12" s="79">
        <f aca="true" t="shared" si="12" ref="AX12:AX21">AW12*D12</f>
        <v>1154.9960980439007</v>
      </c>
      <c r="AY12" s="78">
        <v>57.74980490219504</v>
      </c>
      <c r="AZ12" s="79">
        <v>1154.9960980439007</v>
      </c>
      <c r="BA12" s="78">
        <f aca="true" t="shared" si="13" ref="BA12:BA21">AO12*1.0524</f>
        <v>60.775894679070056</v>
      </c>
      <c r="BB12" s="79">
        <f aca="true" t="shared" si="14" ref="BB12:BB21">BA12*D12</f>
        <v>1215.517893581401</v>
      </c>
      <c r="BC12" s="78">
        <f aca="true" t="shared" si="15" ref="BC12:BC21">AQ12*1.0524</f>
        <v>60.775894679070056</v>
      </c>
      <c r="BD12" s="79">
        <f aca="true" t="shared" si="16" ref="BD12:BD21">BC12*D12</f>
        <v>1215.517893581401</v>
      </c>
      <c r="BE12" s="78">
        <f aca="true" t="shared" si="17" ref="BE12:BE21">AS12*1.0524</f>
        <v>60.775894679070056</v>
      </c>
      <c r="BF12" s="79">
        <f aca="true" t="shared" si="18" ref="BF12:BF21">BE12*D12</f>
        <v>1215.517893581401</v>
      </c>
      <c r="BG12" s="78">
        <f aca="true" t="shared" si="19" ref="BG12:BG21">AU12*1.0524</f>
        <v>60.775894679070056</v>
      </c>
      <c r="BH12" s="79">
        <f aca="true" t="shared" si="20" ref="BH12:BH21">BG12*D12</f>
        <v>1215.517893581401</v>
      </c>
      <c r="BI12" s="78">
        <f aca="true" t="shared" si="21" ref="BI12:BI21">AW12*1.0524</f>
        <v>60.775894679070056</v>
      </c>
      <c r="BJ12" s="79">
        <f aca="true" t="shared" si="22" ref="BJ12:BJ21">BI12*D12</f>
        <v>1215.517893581401</v>
      </c>
      <c r="BK12" s="78">
        <f aca="true" t="shared" si="23" ref="BK12:BK21">AY12*1.0524</f>
        <v>60.775894679070056</v>
      </c>
      <c r="BL12" s="79">
        <f aca="true" t="shared" si="24" ref="BL12:BL21">BK12*D12</f>
        <v>1215.517893581401</v>
      </c>
    </row>
    <row r="13" spans="1:64" ht="16.5" customHeight="1">
      <c r="A13" s="53">
        <v>6</v>
      </c>
      <c r="B13" s="10" t="s">
        <v>9</v>
      </c>
      <c r="C13" s="8" t="s">
        <v>21</v>
      </c>
      <c r="D13" s="77">
        <v>12</v>
      </c>
      <c r="E13" s="78">
        <v>180.8047148346006</v>
      </c>
      <c r="F13" s="79">
        <v>2169.656578015207</v>
      </c>
      <c r="G13" s="78">
        <v>180.8047148346006</v>
      </c>
      <c r="H13" s="79">
        <v>2169.656578015207</v>
      </c>
      <c r="I13" s="78">
        <v>180.8047148346006</v>
      </c>
      <c r="J13" s="79">
        <v>2169.656578015207</v>
      </c>
      <c r="K13" s="78">
        <v>180.8047148346006</v>
      </c>
      <c r="L13" s="79">
        <v>2169.656578015207</v>
      </c>
      <c r="M13" s="78">
        <v>180.8047148346006</v>
      </c>
      <c r="N13" s="79">
        <v>2169.656578015207</v>
      </c>
      <c r="O13" s="78">
        <v>180.8047148346006</v>
      </c>
      <c r="P13" s="79">
        <v>2169.656578015207</v>
      </c>
      <c r="Q13" s="78">
        <f t="shared" si="0"/>
        <v>192.04552476058254</v>
      </c>
      <c r="R13" s="79">
        <v>2304.5462971269903</v>
      </c>
      <c r="S13" s="78">
        <v>192.04552476058254</v>
      </c>
      <c r="T13" s="79">
        <v>2304.5462971269903</v>
      </c>
      <c r="U13" s="78">
        <v>192.04552476058254</v>
      </c>
      <c r="V13" s="79">
        <v>2304.5462971269903</v>
      </c>
      <c r="W13" s="78">
        <v>192.04552476058254</v>
      </c>
      <c r="X13" s="79">
        <v>2304.5462971269903</v>
      </c>
      <c r="Y13" s="78">
        <v>192.04552476058254</v>
      </c>
      <c r="Z13" s="79">
        <v>2304.5462971269903</v>
      </c>
      <c r="AA13" s="78">
        <v>192.04552476058254</v>
      </c>
      <c r="AB13" s="79">
        <v>2304.5462971269903</v>
      </c>
      <c r="AC13" s="78">
        <f t="shared" si="4"/>
        <v>203.37621072145689</v>
      </c>
      <c r="AD13" s="79">
        <f t="shared" si="5"/>
        <v>2440.5145286574825</v>
      </c>
      <c r="AE13" s="78">
        <v>203.37621072145689</v>
      </c>
      <c r="AF13" s="79">
        <v>2440.5145286574825</v>
      </c>
      <c r="AG13" s="78">
        <f t="shared" si="6"/>
        <v>203.37621072145689</v>
      </c>
      <c r="AH13" s="79">
        <f t="shared" si="7"/>
        <v>2440.5145286574825</v>
      </c>
      <c r="AI13" s="78">
        <v>203.37621072145689</v>
      </c>
      <c r="AJ13" s="79">
        <v>2440.5145286574825</v>
      </c>
      <c r="AK13" s="78">
        <f t="shared" si="8"/>
        <v>203.37621072145689</v>
      </c>
      <c r="AL13" s="79">
        <f t="shared" si="9"/>
        <v>2440.5145286574825</v>
      </c>
      <c r="AM13" s="78">
        <v>203.37621072145689</v>
      </c>
      <c r="AN13" s="79">
        <v>2440.5145286574825</v>
      </c>
      <c r="AO13" s="78">
        <f t="shared" si="1"/>
        <v>259.8741220598776</v>
      </c>
      <c r="AP13" s="79">
        <f t="shared" si="10"/>
        <v>3118.489464718531</v>
      </c>
      <c r="AQ13" s="78">
        <v>259.8741220598776</v>
      </c>
      <c r="AR13" s="79">
        <v>3118.489464718531</v>
      </c>
      <c r="AS13" s="78">
        <f t="shared" si="2"/>
        <v>259.8741220598776</v>
      </c>
      <c r="AT13" s="79">
        <f t="shared" si="11"/>
        <v>3118.489464718531</v>
      </c>
      <c r="AU13" s="78">
        <v>259.8741220598776</v>
      </c>
      <c r="AV13" s="79">
        <v>3118.489464718531</v>
      </c>
      <c r="AW13" s="78">
        <f t="shared" si="3"/>
        <v>259.8741220598776</v>
      </c>
      <c r="AX13" s="79">
        <f t="shared" si="12"/>
        <v>3118.489464718531</v>
      </c>
      <c r="AY13" s="78">
        <v>259.8741220598776</v>
      </c>
      <c r="AZ13" s="79">
        <v>3118.489464718531</v>
      </c>
      <c r="BA13" s="78">
        <f t="shared" si="13"/>
        <v>273.4915260558152</v>
      </c>
      <c r="BB13" s="79">
        <f t="shared" si="14"/>
        <v>3281.898312669782</v>
      </c>
      <c r="BC13" s="78">
        <f t="shared" si="15"/>
        <v>273.4915260558152</v>
      </c>
      <c r="BD13" s="79">
        <f t="shared" si="16"/>
        <v>3281.898312669782</v>
      </c>
      <c r="BE13" s="78">
        <f t="shared" si="17"/>
        <v>273.4915260558152</v>
      </c>
      <c r="BF13" s="79">
        <f t="shared" si="18"/>
        <v>3281.898312669782</v>
      </c>
      <c r="BG13" s="78">
        <f t="shared" si="19"/>
        <v>273.4915260558152</v>
      </c>
      <c r="BH13" s="79">
        <f t="shared" si="20"/>
        <v>3281.898312669782</v>
      </c>
      <c r="BI13" s="78">
        <f t="shared" si="21"/>
        <v>273.4915260558152</v>
      </c>
      <c r="BJ13" s="79">
        <f t="shared" si="22"/>
        <v>3281.898312669782</v>
      </c>
      <c r="BK13" s="78">
        <f t="shared" si="23"/>
        <v>273.4915260558152</v>
      </c>
      <c r="BL13" s="79">
        <f t="shared" si="24"/>
        <v>3281.898312669782</v>
      </c>
    </row>
    <row r="14" spans="1:64" ht="39" customHeight="1">
      <c r="A14" s="53">
        <v>7</v>
      </c>
      <c r="B14" s="10" t="s">
        <v>103</v>
      </c>
      <c r="C14" s="8" t="s">
        <v>21</v>
      </c>
      <c r="D14" s="77">
        <v>20</v>
      </c>
      <c r="E14" s="78">
        <v>200.89412759400068</v>
      </c>
      <c r="F14" s="79">
        <v>4017.8825518800136</v>
      </c>
      <c r="G14" s="78">
        <v>200.89412759400068</v>
      </c>
      <c r="H14" s="79">
        <v>4017.8825518800136</v>
      </c>
      <c r="I14" s="78">
        <v>200.89412759400068</v>
      </c>
      <c r="J14" s="79">
        <v>4017.8825518800136</v>
      </c>
      <c r="K14" s="78">
        <v>200.89412759400068</v>
      </c>
      <c r="L14" s="79">
        <v>4017.8825518800136</v>
      </c>
      <c r="M14" s="78">
        <v>200.89412759400068</v>
      </c>
      <c r="N14" s="79">
        <v>4017.8825518800136</v>
      </c>
      <c r="O14" s="78">
        <v>200.89412759400068</v>
      </c>
      <c r="P14" s="79">
        <v>4017.8825518800136</v>
      </c>
      <c r="Q14" s="78">
        <f t="shared" si="0"/>
        <v>213.38391640064728</v>
      </c>
      <c r="R14" s="79">
        <v>4267.678328012946</v>
      </c>
      <c r="S14" s="78">
        <v>213.38391640064728</v>
      </c>
      <c r="T14" s="79">
        <v>4267.678328012946</v>
      </c>
      <c r="U14" s="78">
        <v>213.38391640064728</v>
      </c>
      <c r="V14" s="79">
        <v>4267.678328012946</v>
      </c>
      <c r="W14" s="78">
        <v>213.38391640064728</v>
      </c>
      <c r="X14" s="79">
        <v>4267.678328012946</v>
      </c>
      <c r="Y14" s="78">
        <v>213.38391640064728</v>
      </c>
      <c r="Z14" s="79">
        <v>4267.678328012946</v>
      </c>
      <c r="AA14" s="78">
        <v>213.38391640064728</v>
      </c>
      <c r="AB14" s="79">
        <v>4267.678328012946</v>
      </c>
      <c r="AC14" s="78">
        <f t="shared" si="4"/>
        <v>225.97356746828547</v>
      </c>
      <c r="AD14" s="79">
        <f t="shared" si="5"/>
        <v>4519.471349365709</v>
      </c>
      <c r="AE14" s="78">
        <v>225.97356746828547</v>
      </c>
      <c r="AF14" s="79">
        <v>4519.471349365709</v>
      </c>
      <c r="AG14" s="78">
        <f t="shared" si="6"/>
        <v>225.97356746828547</v>
      </c>
      <c r="AH14" s="79">
        <f t="shared" si="7"/>
        <v>4519.471349365709</v>
      </c>
      <c r="AI14" s="78">
        <v>225.97356746828547</v>
      </c>
      <c r="AJ14" s="79">
        <v>4519.471349365709</v>
      </c>
      <c r="AK14" s="78">
        <f t="shared" si="8"/>
        <v>225.97356746828547</v>
      </c>
      <c r="AL14" s="79">
        <f t="shared" si="9"/>
        <v>4519.471349365709</v>
      </c>
      <c r="AM14" s="78">
        <v>225.97356746828547</v>
      </c>
      <c r="AN14" s="79">
        <v>4519.471349365709</v>
      </c>
      <c r="AO14" s="78">
        <f t="shared" si="1"/>
        <v>288.7490245109752</v>
      </c>
      <c r="AP14" s="79">
        <f t="shared" si="10"/>
        <v>5774.980490219504</v>
      </c>
      <c r="AQ14" s="78">
        <v>288.7490245109752</v>
      </c>
      <c r="AR14" s="79">
        <v>5774.980490219504</v>
      </c>
      <c r="AS14" s="78">
        <f t="shared" si="2"/>
        <v>288.7490245109752</v>
      </c>
      <c r="AT14" s="79">
        <f t="shared" si="11"/>
        <v>5774.980490219504</v>
      </c>
      <c r="AU14" s="78">
        <v>288.7490245109752</v>
      </c>
      <c r="AV14" s="79">
        <v>5774.980490219504</v>
      </c>
      <c r="AW14" s="78">
        <f t="shared" si="3"/>
        <v>288.7490245109752</v>
      </c>
      <c r="AX14" s="79">
        <f t="shared" si="12"/>
        <v>5774.980490219504</v>
      </c>
      <c r="AY14" s="78">
        <v>288.7490245109752</v>
      </c>
      <c r="AZ14" s="79">
        <v>5774.980490219504</v>
      </c>
      <c r="BA14" s="78">
        <f t="shared" si="13"/>
        <v>303.87947339535026</v>
      </c>
      <c r="BB14" s="79">
        <f t="shared" si="14"/>
        <v>6077.589467907005</v>
      </c>
      <c r="BC14" s="78">
        <f t="shared" si="15"/>
        <v>303.87947339535026</v>
      </c>
      <c r="BD14" s="79">
        <f t="shared" si="16"/>
        <v>6077.589467907005</v>
      </c>
      <c r="BE14" s="78">
        <f t="shared" si="17"/>
        <v>303.87947339535026</v>
      </c>
      <c r="BF14" s="79">
        <f t="shared" si="18"/>
        <v>6077.589467907005</v>
      </c>
      <c r="BG14" s="78">
        <f t="shared" si="19"/>
        <v>303.87947339535026</v>
      </c>
      <c r="BH14" s="79">
        <f t="shared" si="20"/>
        <v>6077.589467907005</v>
      </c>
      <c r="BI14" s="78">
        <f t="shared" si="21"/>
        <v>303.87947339535026</v>
      </c>
      <c r="BJ14" s="79">
        <f t="shared" si="22"/>
        <v>6077.589467907005</v>
      </c>
      <c r="BK14" s="78">
        <f t="shared" si="23"/>
        <v>303.87947339535026</v>
      </c>
      <c r="BL14" s="79">
        <f t="shared" si="24"/>
        <v>6077.589467907005</v>
      </c>
    </row>
    <row r="15" spans="1:64" ht="68.25" customHeight="1">
      <c r="A15" s="53">
        <v>8</v>
      </c>
      <c r="B15" s="10" t="s">
        <v>310</v>
      </c>
      <c r="C15" s="8" t="s">
        <v>21</v>
      </c>
      <c r="D15" s="77">
        <v>20</v>
      </c>
      <c r="E15" s="78">
        <v>50.22353189850017</v>
      </c>
      <c r="F15" s="79">
        <v>1004.4706379700034</v>
      </c>
      <c r="G15" s="78">
        <v>50.22353189850017</v>
      </c>
      <c r="H15" s="79">
        <v>1004.4706379700034</v>
      </c>
      <c r="I15" s="78">
        <v>50.22353189850017</v>
      </c>
      <c r="J15" s="79">
        <v>1004.4706379700034</v>
      </c>
      <c r="K15" s="78">
        <v>50.22353189850017</v>
      </c>
      <c r="L15" s="79">
        <v>1004.4706379700034</v>
      </c>
      <c r="M15" s="78">
        <v>50.22353189850017</v>
      </c>
      <c r="N15" s="79">
        <v>1004.4706379700034</v>
      </c>
      <c r="O15" s="78">
        <v>50.22353189850017</v>
      </c>
      <c r="P15" s="79">
        <v>1004.4706379700034</v>
      </c>
      <c r="Q15" s="78">
        <f t="shared" si="0"/>
        <v>53.34597910016182</v>
      </c>
      <c r="R15" s="79">
        <v>1066.9195820032364</v>
      </c>
      <c r="S15" s="78">
        <v>53.34597910016182</v>
      </c>
      <c r="T15" s="79">
        <v>1066.9195820032364</v>
      </c>
      <c r="U15" s="78">
        <v>53.34597910016182</v>
      </c>
      <c r="V15" s="79">
        <v>1066.9195820032364</v>
      </c>
      <c r="W15" s="78">
        <v>53.34597910016182</v>
      </c>
      <c r="X15" s="79">
        <v>1066.9195820032364</v>
      </c>
      <c r="Y15" s="78">
        <v>53.34597910016182</v>
      </c>
      <c r="Z15" s="79">
        <v>1066.9195820032364</v>
      </c>
      <c r="AA15" s="78">
        <v>53.34597910016182</v>
      </c>
      <c r="AB15" s="79">
        <v>1066.9195820032364</v>
      </c>
      <c r="AC15" s="78">
        <f t="shared" si="4"/>
        <v>56.49339186707137</v>
      </c>
      <c r="AD15" s="79">
        <f t="shared" si="5"/>
        <v>1129.8678373414273</v>
      </c>
      <c r="AE15" s="78">
        <v>56.49339186707137</v>
      </c>
      <c r="AF15" s="79">
        <v>1129.8678373414273</v>
      </c>
      <c r="AG15" s="78">
        <f t="shared" si="6"/>
        <v>56.49339186707137</v>
      </c>
      <c r="AH15" s="79">
        <f t="shared" si="7"/>
        <v>1129.8678373414273</v>
      </c>
      <c r="AI15" s="78">
        <v>56.49339186707137</v>
      </c>
      <c r="AJ15" s="79">
        <v>1129.8678373414273</v>
      </c>
      <c r="AK15" s="78">
        <f t="shared" si="8"/>
        <v>56.49339186707137</v>
      </c>
      <c r="AL15" s="79">
        <f t="shared" si="9"/>
        <v>1129.8678373414273</v>
      </c>
      <c r="AM15" s="78">
        <v>56.49339186707137</v>
      </c>
      <c r="AN15" s="79">
        <v>1129.8678373414273</v>
      </c>
      <c r="AO15" s="78">
        <f t="shared" si="1"/>
        <v>72.1872561277438</v>
      </c>
      <c r="AP15" s="79">
        <f t="shared" si="10"/>
        <v>1443.745122554876</v>
      </c>
      <c r="AQ15" s="78">
        <v>72.1872561277438</v>
      </c>
      <c r="AR15" s="79">
        <v>1443.745122554876</v>
      </c>
      <c r="AS15" s="78">
        <f t="shared" si="2"/>
        <v>72.1872561277438</v>
      </c>
      <c r="AT15" s="79">
        <f t="shared" si="11"/>
        <v>1443.745122554876</v>
      </c>
      <c r="AU15" s="78">
        <v>72.1872561277438</v>
      </c>
      <c r="AV15" s="79">
        <v>1443.745122554876</v>
      </c>
      <c r="AW15" s="78">
        <f t="shared" si="3"/>
        <v>72.1872561277438</v>
      </c>
      <c r="AX15" s="79">
        <f t="shared" si="12"/>
        <v>1443.745122554876</v>
      </c>
      <c r="AY15" s="78">
        <v>72.1872561277438</v>
      </c>
      <c r="AZ15" s="79">
        <v>1443.745122554876</v>
      </c>
      <c r="BA15" s="78">
        <f t="shared" si="13"/>
        <v>75.96986834883757</v>
      </c>
      <c r="BB15" s="79">
        <f t="shared" si="14"/>
        <v>1519.3973669767513</v>
      </c>
      <c r="BC15" s="78">
        <f t="shared" si="15"/>
        <v>75.96986834883757</v>
      </c>
      <c r="BD15" s="79">
        <f t="shared" si="16"/>
        <v>1519.3973669767513</v>
      </c>
      <c r="BE15" s="78">
        <f t="shared" si="17"/>
        <v>75.96986834883757</v>
      </c>
      <c r="BF15" s="79">
        <f t="shared" si="18"/>
        <v>1519.3973669767513</v>
      </c>
      <c r="BG15" s="78">
        <f t="shared" si="19"/>
        <v>75.96986834883757</v>
      </c>
      <c r="BH15" s="79">
        <f t="shared" si="20"/>
        <v>1519.3973669767513</v>
      </c>
      <c r="BI15" s="78">
        <f t="shared" si="21"/>
        <v>75.96986834883757</v>
      </c>
      <c r="BJ15" s="79">
        <f t="shared" si="22"/>
        <v>1519.3973669767513</v>
      </c>
      <c r="BK15" s="78">
        <f t="shared" si="23"/>
        <v>75.96986834883757</v>
      </c>
      <c r="BL15" s="79">
        <f t="shared" si="24"/>
        <v>1519.3973669767513</v>
      </c>
    </row>
    <row r="16" spans="1:64" ht="30.75" customHeight="1">
      <c r="A16" s="53">
        <v>9</v>
      </c>
      <c r="B16" s="10" t="s">
        <v>48</v>
      </c>
      <c r="C16" s="8" t="s">
        <v>21</v>
      </c>
      <c r="D16" s="77">
        <v>20</v>
      </c>
      <c r="E16" s="78">
        <v>502.2353189850017</v>
      </c>
      <c r="F16" s="79">
        <v>10044.706379700034</v>
      </c>
      <c r="G16" s="78">
        <v>502.2353189850017</v>
      </c>
      <c r="H16" s="79">
        <v>10044.706379700034</v>
      </c>
      <c r="I16" s="78">
        <v>502.2353189850017</v>
      </c>
      <c r="J16" s="79">
        <v>10044.706379700034</v>
      </c>
      <c r="K16" s="78">
        <v>502.2353189850017</v>
      </c>
      <c r="L16" s="79">
        <v>10044.706379700034</v>
      </c>
      <c r="M16" s="78">
        <v>502.2353189850017</v>
      </c>
      <c r="N16" s="79">
        <v>10044.706379700034</v>
      </c>
      <c r="O16" s="78">
        <v>502.2353189850017</v>
      </c>
      <c r="P16" s="79">
        <v>10044.706379700034</v>
      </c>
      <c r="Q16" s="78">
        <f t="shared" si="0"/>
        <v>533.4597910016182</v>
      </c>
      <c r="R16" s="79">
        <v>10669.195820032364</v>
      </c>
      <c r="S16" s="78">
        <v>533.4597910016182</v>
      </c>
      <c r="T16" s="79">
        <v>10669.195820032364</v>
      </c>
      <c r="U16" s="78">
        <v>533.4597910016182</v>
      </c>
      <c r="V16" s="79">
        <v>10669.195820032364</v>
      </c>
      <c r="W16" s="78">
        <v>533.4597910016182</v>
      </c>
      <c r="X16" s="79">
        <v>10669.195820032364</v>
      </c>
      <c r="Y16" s="78">
        <v>533.4597910016182</v>
      </c>
      <c r="Z16" s="79">
        <v>10669.195820032364</v>
      </c>
      <c r="AA16" s="78">
        <v>533.4597910016182</v>
      </c>
      <c r="AB16" s="79">
        <v>10669.195820032364</v>
      </c>
      <c r="AC16" s="78">
        <f t="shared" si="4"/>
        <v>564.9339186707136</v>
      </c>
      <c r="AD16" s="79">
        <f t="shared" si="5"/>
        <v>11298.678373414274</v>
      </c>
      <c r="AE16" s="78">
        <v>564.9339186707136</v>
      </c>
      <c r="AF16" s="79">
        <v>11298.678373414274</v>
      </c>
      <c r="AG16" s="78">
        <f t="shared" si="6"/>
        <v>564.9339186707136</v>
      </c>
      <c r="AH16" s="79">
        <f t="shared" si="7"/>
        <v>11298.678373414274</v>
      </c>
      <c r="AI16" s="78">
        <v>564.9339186707136</v>
      </c>
      <c r="AJ16" s="79">
        <v>11298.678373414274</v>
      </c>
      <c r="AK16" s="78">
        <f t="shared" si="8"/>
        <v>564.9339186707136</v>
      </c>
      <c r="AL16" s="79">
        <f t="shared" si="9"/>
        <v>11298.678373414274</v>
      </c>
      <c r="AM16" s="78">
        <v>564.9339186707136</v>
      </c>
      <c r="AN16" s="79">
        <v>11298.678373414274</v>
      </c>
      <c r="AO16" s="78">
        <f t="shared" si="1"/>
        <v>721.872561277438</v>
      </c>
      <c r="AP16" s="79">
        <f t="shared" si="10"/>
        <v>14437.451225548759</v>
      </c>
      <c r="AQ16" s="78">
        <v>721.872561277438</v>
      </c>
      <c r="AR16" s="79">
        <v>14437.451225548759</v>
      </c>
      <c r="AS16" s="78">
        <f t="shared" si="2"/>
        <v>721.872561277438</v>
      </c>
      <c r="AT16" s="79">
        <f t="shared" si="11"/>
        <v>14437.451225548759</v>
      </c>
      <c r="AU16" s="78">
        <v>721.872561277438</v>
      </c>
      <c r="AV16" s="79">
        <v>14437.451225548759</v>
      </c>
      <c r="AW16" s="78">
        <f t="shared" si="3"/>
        <v>721.872561277438</v>
      </c>
      <c r="AX16" s="79">
        <f t="shared" si="12"/>
        <v>14437.451225548759</v>
      </c>
      <c r="AY16" s="78">
        <v>721.872561277438</v>
      </c>
      <c r="AZ16" s="79">
        <v>14437.451225548759</v>
      </c>
      <c r="BA16" s="78">
        <f t="shared" si="13"/>
        <v>759.6986834883758</v>
      </c>
      <c r="BB16" s="79">
        <f t="shared" si="14"/>
        <v>15193.973669767514</v>
      </c>
      <c r="BC16" s="78">
        <f t="shared" si="15"/>
        <v>759.6986834883758</v>
      </c>
      <c r="BD16" s="79">
        <f t="shared" si="16"/>
        <v>15193.973669767514</v>
      </c>
      <c r="BE16" s="78">
        <f t="shared" si="17"/>
        <v>759.6986834883758</v>
      </c>
      <c r="BF16" s="79">
        <f t="shared" si="18"/>
        <v>15193.973669767514</v>
      </c>
      <c r="BG16" s="78">
        <f t="shared" si="19"/>
        <v>759.6986834883758</v>
      </c>
      <c r="BH16" s="79">
        <f t="shared" si="20"/>
        <v>15193.973669767514</v>
      </c>
      <c r="BI16" s="78">
        <f t="shared" si="21"/>
        <v>759.6986834883758</v>
      </c>
      <c r="BJ16" s="79">
        <f t="shared" si="22"/>
        <v>15193.973669767514</v>
      </c>
      <c r="BK16" s="78">
        <f t="shared" si="23"/>
        <v>759.6986834883758</v>
      </c>
      <c r="BL16" s="79">
        <f t="shared" si="24"/>
        <v>15193.973669767514</v>
      </c>
    </row>
    <row r="17" spans="1:64" s="59" customFormat="1" ht="25.5">
      <c r="A17" s="178">
        <v>10</v>
      </c>
      <c r="B17" s="12" t="s">
        <v>12</v>
      </c>
      <c r="C17" s="8" t="s">
        <v>466</v>
      </c>
      <c r="D17" s="77">
        <v>119</v>
      </c>
      <c r="E17" s="78">
        <v>16.071530207520055</v>
      </c>
      <c r="F17" s="79">
        <v>1912.5120946948866</v>
      </c>
      <c r="G17" s="78">
        <v>16.071530207520055</v>
      </c>
      <c r="H17" s="79">
        <v>1912.5120946948866</v>
      </c>
      <c r="I17" s="78">
        <v>16.071530207520055</v>
      </c>
      <c r="J17" s="79">
        <v>0</v>
      </c>
      <c r="K17" s="78">
        <v>16.071530207520055</v>
      </c>
      <c r="L17" s="79">
        <v>0</v>
      </c>
      <c r="M17" s="78">
        <v>16.071530207520055</v>
      </c>
      <c r="N17" s="79">
        <v>0</v>
      </c>
      <c r="O17" s="78">
        <v>16.071530207520055</v>
      </c>
      <c r="P17" s="79">
        <v>0</v>
      </c>
      <c r="Q17" s="78">
        <f t="shared" si="0"/>
        <v>17.070713312051783</v>
      </c>
      <c r="R17" s="79">
        <f>Q17*D17</f>
        <v>2031.414884134162</v>
      </c>
      <c r="S17" s="78">
        <f>G17*1.062171</f>
        <v>17.070713312051783</v>
      </c>
      <c r="T17" s="79">
        <f>S17*D17</f>
        <v>2031.414884134162</v>
      </c>
      <c r="U17" s="78">
        <f>I17*1.062171</f>
        <v>17.070713312051783</v>
      </c>
      <c r="V17" s="79">
        <v>0</v>
      </c>
      <c r="W17" s="78">
        <f>K17*1.062171</f>
        <v>17.070713312051783</v>
      </c>
      <c r="X17" s="79">
        <v>0</v>
      </c>
      <c r="Y17" s="78">
        <f>M17*1.062171</f>
        <v>17.070713312051783</v>
      </c>
      <c r="Z17" s="79">
        <v>0</v>
      </c>
      <c r="AA17" s="78">
        <f>O17*1.062171</f>
        <v>17.070713312051783</v>
      </c>
      <c r="AB17" s="79">
        <v>0</v>
      </c>
      <c r="AC17" s="79">
        <f>Q17*1.059</f>
        <v>18.077885397462836</v>
      </c>
      <c r="AD17" s="79">
        <f>AC17*D17</f>
        <v>2151.2683622980776</v>
      </c>
      <c r="AE17" s="79">
        <f>S17*1.059</f>
        <v>18.077885397462836</v>
      </c>
      <c r="AF17" s="79">
        <f>AE17*D17</f>
        <v>2151.2683622980776</v>
      </c>
      <c r="AG17" s="79">
        <f>U17*1.059</f>
        <v>18.077885397462836</v>
      </c>
      <c r="AH17" s="79">
        <v>0</v>
      </c>
      <c r="AI17" s="79">
        <f>W17*1.059</f>
        <v>18.077885397462836</v>
      </c>
      <c r="AJ17" s="79">
        <v>0</v>
      </c>
      <c r="AK17" s="79">
        <f>Y17*1.059</f>
        <v>18.077885397462836</v>
      </c>
      <c r="AL17" s="79">
        <v>0</v>
      </c>
      <c r="AM17" s="79">
        <f>AA17*1.059</f>
        <v>18.077885397462836</v>
      </c>
      <c r="AN17" s="79">
        <v>0</v>
      </c>
      <c r="AO17" s="78">
        <f t="shared" si="1"/>
        <v>23.099921960878014</v>
      </c>
      <c r="AP17" s="79">
        <f t="shared" si="10"/>
        <v>2748.8907133444836</v>
      </c>
      <c r="AQ17" s="78">
        <f>AE17*1.2778</f>
        <v>23.099921960878014</v>
      </c>
      <c r="AR17" s="79">
        <v>2748.890713344483</v>
      </c>
      <c r="AS17" s="78">
        <f t="shared" si="2"/>
        <v>23.099921960878014</v>
      </c>
      <c r="AT17" s="79">
        <v>0</v>
      </c>
      <c r="AU17" s="78">
        <f>AI17*1.2778</f>
        <v>23.099921960878014</v>
      </c>
      <c r="AV17" s="79">
        <v>0</v>
      </c>
      <c r="AW17" s="78">
        <f t="shared" si="3"/>
        <v>23.099921960878014</v>
      </c>
      <c r="AX17" s="79">
        <v>0</v>
      </c>
      <c r="AY17" s="78">
        <f>AM17*1.2778</f>
        <v>23.099921960878014</v>
      </c>
      <c r="AZ17" s="79">
        <v>0</v>
      </c>
      <c r="BA17" s="78">
        <f t="shared" si="13"/>
        <v>24.31035787162802</v>
      </c>
      <c r="BB17" s="79">
        <f t="shared" si="14"/>
        <v>2892.9325867237344</v>
      </c>
      <c r="BC17" s="78">
        <f t="shared" si="15"/>
        <v>24.31035787162802</v>
      </c>
      <c r="BD17" s="79">
        <f t="shared" si="16"/>
        <v>2892.9325867237344</v>
      </c>
      <c r="BE17" s="78">
        <v>0</v>
      </c>
      <c r="BF17" s="79">
        <f t="shared" si="18"/>
        <v>0</v>
      </c>
      <c r="BG17" s="78">
        <v>0</v>
      </c>
      <c r="BH17" s="79">
        <f t="shared" si="20"/>
        <v>0</v>
      </c>
      <c r="BI17" s="78">
        <v>0</v>
      </c>
      <c r="BJ17" s="79">
        <f t="shared" si="22"/>
        <v>0</v>
      </c>
      <c r="BK17" s="78">
        <v>0</v>
      </c>
      <c r="BL17" s="79">
        <f t="shared" si="24"/>
        <v>0</v>
      </c>
    </row>
    <row r="18" spans="1:64" s="59" customFormat="1" ht="18.75" customHeight="1">
      <c r="A18" s="178">
        <v>11</v>
      </c>
      <c r="B18" s="12" t="s">
        <v>311</v>
      </c>
      <c r="C18" s="8" t="s">
        <v>466</v>
      </c>
      <c r="D18" s="77">
        <v>299</v>
      </c>
      <c r="E18" s="78">
        <v>0</v>
      </c>
      <c r="F18" s="79">
        <v>0</v>
      </c>
      <c r="G18" s="78">
        <v>0</v>
      </c>
      <c r="H18" s="79">
        <v>0</v>
      </c>
      <c r="I18" s="78">
        <v>16.071530207520055</v>
      </c>
      <c r="J18" s="79">
        <v>4805.387532048497</v>
      </c>
      <c r="K18" s="78">
        <v>16.071530207520055</v>
      </c>
      <c r="L18" s="79">
        <v>4805.387532048497</v>
      </c>
      <c r="M18" s="78">
        <v>16.071530207520055</v>
      </c>
      <c r="N18" s="79">
        <v>0</v>
      </c>
      <c r="O18" s="78">
        <v>16.071530207520055</v>
      </c>
      <c r="P18" s="79">
        <v>0</v>
      </c>
      <c r="Q18" s="78">
        <f t="shared" si="0"/>
        <v>0</v>
      </c>
      <c r="R18" s="79">
        <v>0</v>
      </c>
      <c r="S18" s="78">
        <f>G18*1.062171</f>
        <v>0</v>
      </c>
      <c r="T18" s="79">
        <v>0</v>
      </c>
      <c r="U18" s="78">
        <f>I18*1.062171</f>
        <v>17.070713312051783</v>
      </c>
      <c r="V18" s="79">
        <f>U18*D18</f>
        <v>5104.143280303483</v>
      </c>
      <c r="W18" s="78">
        <f>K18*1.062171</f>
        <v>17.070713312051783</v>
      </c>
      <c r="X18" s="79">
        <f>W18*D18</f>
        <v>5104.143280303483</v>
      </c>
      <c r="Y18" s="78">
        <f>M18*1.062171</f>
        <v>17.070713312051783</v>
      </c>
      <c r="Z18" s="79">
        <v>0</v>
      </c>
      <c r="AA18" s="78">
        <f>O18*1.062171</f>
        <v>17.070713312051783</v>
      </c>
      <c r="AB18" s="79">
        <v>0</v>
      </c>
      <c r="AC18" s="79">
        <f>Q18*1.059</f>
        <v>0</v>
      </c>
      <c r="AD18" s="79">
        <f>AC18*D18</f>
        <v>0</v>
      </c>
      <c r="AE18" s="79">
        <f>S18*1.059</f>
        <v>0</v>
      </c>
      <c r="AF18" s="79">
        <v>0</v>
      </c>
      <c r="AG18" s="79">
        <f>U18*1.059</f>
        <v>18.077885397462836</v>
      </c>
      <c r="AH18" s="79">
        <f>AG18*D18</f>
        <v>5405.287733841388</v>
      </c>
      <c r="AI18" s="79">
        <f>W18*1.059</f>
        <v>18.077885397462836</v>
      </c>
      <c r="AJ18" s="79">
        <f>AI18*D18</f>
        <v>5405.287733841388</v>
      </c>
      <c r="AK18" s="79">
        <f>Y18*1.059</f>
        <v>18.077885397462836</v>
      </c>
      <c r="AL18" s="79">
        <v>0</v>
      </c>
      <c r="AM18" s="79">
        <f>AA18*1.059</f>
        <v>18.077885397462836</v>
      </c>
      <c r="AN18" s="79">
        <v>0</v>
      </c>
      <c r="AO18" s="78">
        <f t="shared" si="1"/>
        <v>0</v>
      </c>
      <c r="AP18" s="79">
        <f t="shared" si="10"/>
        <v>0</v>
      </c>
      <c r="AQ18" s="78">
        <f>AE18*1.2778</f>
        <v>0</v>
      </c>
      <c r="AR18" s="79">
        <v>0</v>
      </c>
      <c r="AS18" s="78">
        <f t="shared" si="2"/>
        <v>23.099921960878014</v>
      </c>
      <c r="AT18" s="79">
        <f t="shared" si="11"/>
        <v>6906.876666302526</v>
      </c>
      <c r="AU18" s="78">
        <f>AI18*1.2778</f>
        <v>23.099921960878014</v>
      </c>
      <c r="AV18" s="79">
        <v>6906.876666302534</v>
      </c>
      <c r="AW18" s="78">
        <f t="shared" si="3"/>
        <v>23.099921960878014</v>
      </c>
      <c r="AX18" s="79">
        <v>0</v>
      </c>
      <c r="AY18" s="78">
        <f>AM18*1.2778</f>
        <v>23.099921960878014</v>
      </c>
      <c r="AZ18" s="79">
        <v>0</v>
      </c>
      <c r="BA18" s="78">
        <f t="shared" si="13"/>
        <v>0</v>
      </c>
      <c r="BB18" s="79">
        <f t="shared" si="14"/>
        <v>0</v>
      </c>
      <c r="BC18" s="78">
        <f t="shared" si="15"/>
        <v>0</v>
      </c>
      <c r="BD18" s="79">
        <f t="shared" si="16"/>
        <v>0</v>
      </c>
      <c r="BE18" s="78">
        <f t="shared" si="17"/>
        <v>24.31035787162802</v>
      </c>
      <c r="BF18" s="79">
        <f t="shared" si="18"/>
        <v>7268.797003616778</v>
      </c>
      <c r="BG18" s="78">
        <f t="shared" si="19"/>
        <v>24.31035787162802</v>
      </c>
      <c r="BH18" s="79">
        <f t="shared" si="20"/>
        <v>7268.797003616778</v>
      </c>
      <c r="BI18" s="78">
        <v>0</v>
      </c>
      <c r="BJ18" s="79">
        <f t="shared" si="22"/>
        <v>0</v>
      </c>
      <c r="BK18" s="78">
        <v>0</v>
      </c>
      <c r="BL18" s="79">
        <f t="shared" si="24"/>
        <v>0</v>
      </c>
    </row>
    <row r="19" spans="1:64" s="59" customFormat="1" ht="18.75" customHeight="1">
      <c r="A19" s="178">
        <v>12</v>
      </c>
      <c r="B19" s="12" t="s">
        <v>311</v>
      </c>
      <c r="C19" s="8" t="s">
        <v>466</v>
      </c>
      <c r="D19" s="77">
        <v>440</v>
      </c>
      <c r="E19" s="78">
        <v>0</v>
      </c>
      <c r="F19" s="79">
        <v>0</v>
      </c>
      <c r="G19" s="78">
        <v>0</v>
      </c>
      <c r="H19" s="79">
        <v>0</v>
      </c>
      <c r="I19" s="78">
        <v>16.071530207520055</v>
      </c>
      <c r="J19" s="79">
        <v>0</v>
      </c>
      <c r="K19" s="78">
        <v>16.071530207520055</v>
      </c>
      <c r="L19" s="79">
        <v>0</v>
      </c>
      <c r="M19" s="78">
        <v>16.071530207520055</v>
      </c>
      <c r="N19" s="79">
        <v>7071.473291308825</v>
      </c>
      <c r="O19" s="78">
        <v>16.071530207520055</v>
      </c>
      <c r="P19" s="79">
        <v>7071.473291308825</v>
      </c>
      <c r="Q19" s="78">
        <f t="shared" si="0"/>
        <v>0</v>
      </c>
      <c r="R19" s="79">
        <v>0</v>
      </c>
      <c r="S19" s="78">
        <f>G19*1.062171</f>
        <v>0</v>
      </c>
      <c r="T19" s="79">
        <v>0</v>
      </c>
      <c r="U19" s="78">
        <f>I19*1.062171</f>
        <v>17.070713312051783</v>
      </c>
      <c r="V19" s="79">
        <v>0</v>
      </c>
      <c r="W19" s="78">
        <f>K19*1.062171</f>
        <v>17.070713312051783</v>
      </c>
      <c r="X19" s="79">
        <v>0</v>
      </c>
      <c r="Y19" s="78">
        <f>M19*1.062171</f>
        <v>17.070713312051783</v>
      </c>
      <c r="Z19" s="79">
        <f>Y19*D19</f>
        <v>7511.113857302785</v>
      </c>
      <c r="AA19" s="78">
        <f>O19*1.062171</f>
        <v>17.070713312051783</v>
      </c>
      <c r="AB19" s="79">
        <f>AA19*D19</f>
        <v>7511.113857302785</v>
      </c>
      <c r="AC19" s="79">
        <f>Q19*1.059</f>
        <v>0</v>
      </c>
      <c r="AD19" s="79">
        <f>AC19*D19</f>
        <v>0</v>
      </c>
      <c r="AE19" s="79">
        <f>S19*1.059</f>
        <v>0</v>
      </c>
      <c r="AF19" s="79">
        <v>0</v>
      </c>
      <c r="AG19" s="79">
        <f>U19*1.059</f>
        <v>18.077885397462836</v>
      </c>
      <c r="AH19" s="79">
        <v>0</v>
      </c>
      <c r="AI19" s="79">
        <f>W19*1.059</f>
        <v>18.077885397462836</v>
      </c>
      <c r="AJ19" s="79">
        <v>0</v>
      </c>
      <c r="AK19" s="79">
        <f>Y19*1.059</f>
        <v>18.077885397462836</v>
      </c>
      <c r="AL19" s="79">
        <f>AK19*D19</f>
        <v>7954.269574883648</v>
      </c>
      <c r="AM19" s="79">
        <f>AA19*1.059</f>
        <v>18.077885397462836</v>
      </c>
      <c r="AN19" s="79">
        <f>AM19*D19</f>
        <v>7954.269574883648</v>
      </c>
      <c r="AO19" s="78">
        <f t="shared" si="1"/>
        <v>0</v>
      </c>
      <c r="AP19" s="79">
        <f t="shared" si="10"/>
        <v>0</v>
      </c>
      <c r="AQ19" s="78">
        <f>AE19*1.2778</f>
        <v>0</v>
      </c>
      <c r="AR19" s="79">
        <v>0</v>
      </c>
      <c r="AS19" s="78">
        <f t="shared" si="2"/>
        <v>23.099921960878014</v>
      </c>
      <c r="AT19" s="79">
        <v>0</v>
      </c>
      <c r="AU19" s="78">
        <f>AI19*1.2778</f>
        <v>23.099921960878014</v>
      </c>
      <c r="AV19" s="79">
        <v>0</v>
      </c>
      <c r="AW19" s="78">
        <f t="shared" si="3"/>
        <v>23.099921960878014</v>
      </c>
      <c r="AX19" s="79">
        <f t="shared" si="12"/>
        <v>10163.965662786326</v>
      </c>
      <c r="AY19" s="78">
        <f>AM19*1.2778</f>
        <v>23.099921960878014</v>
      </c>
      <c r="AZ19" s="79">
        <v>10163.965662786339</v>
      </c>
      <c r="BA19" s="78">
        <f t="shared" si="13"/>
        <v>0</v>
      </c>
      <c r="BB19" s="79">
        <f t="shared" si="14"/>
        <v>0</v>
      </c>
      <c r="BC19" s="78">
        <f t="shared" si="15"/>
        <v>0</v>
      </c>
      <c r="BD19" s="79">
        <f t="shared" si="16"/>
        <v>0</v>
      </c>
      <c r="BE19" s="78">
        <v>0</v>
      </c>
      <c r="BF19" s="79">
        <f t="shared" si="18"/>
        <v>0</v>
      </c>
      <c r="BG19" s="78">
        <v>0</v>
      </c>
      <c r="BH19" s="79">
        <f t="shared" si="20"/>
        <v>0</v>
      </c>
      <c r="BI19" s="78">
        <f t="shared" si="21"/>
        <v>24.31035787162802</v>
      </c>
      <c r="BJ19" s="79">
        <f t="shared" si="22"/>
        <v>10696.557463516328</v>
      </c>
      <c r="BK19" s="78">
        <f t="shared" si="23"/>
        <v>24.31035787162802</v>
      </c>
      <c r="BL19" s="79">
        <f t="shared" si="24"/>
        <v>10696.557463516328</v>
      </c>
    </row>
    <row r="20" spans="1:64" ht="18.75" customHeight="1">
      <c r="A20" s="53">
        <v>13</v>
      </c>
      <c r="B20" s="10" t="s">
        <v>26</v>
      </c>
      <c r="C20" s="8" t="s">
        <v>21</v>
      </c>
      <c r="D20" s="77">
        <v>12</v>
      </c>
      <c r="E20" s="78">
        <v>140.6258893158005</v>
      </c>
      <c r="F20" s="79">
        <v>1687.510671789606</v>
      </c>
      <c r="G20" s="78">
        <v>140.6258893158005</v>
      </c>
      <c r="H20" s="79">
        <v>1687.510671789606</v>
      </c>
      <c r="I20" s="78">
        <v>140.6258893158005</v>
      </c>
      <c r="J20" s="79">
        <v>1687.510671789606</v>
      </c>
      <c r="K20" s="78">
        <v>140.6258893158005</v>
      </c>
      <c r="L20" s="79">
        <v>1687.510671789606</v>
      </c>
      <c r="M20" s="78">
        <v>140.6258893158005</v>
      </c>
      <c r="N20" s="79">
        <v>1687.510671789606</v>
      </c>
      <c r="O20" s="78">
        <v>140.6258893158005</v>
      </c>
      <c r="P20" s="79">
        <v>1687.510671789606</v>
      </c>
      <c r="Q20" s="78">
        <f t="shared" si="0"/>
        <v>149.3687414804531</v>
      </c>
      <c r="R20" s="79">
        <v>1792.4248977654374</v>
      </c>
      <c r="S20" s="78">
        <v>149.3687414804531</v>
      </c>
      <c r="T20" s="79">
        <v>1792.4248977654374</v>
      </c>
      <c r="U20" s="78">
        <v>149.3687414804531</v>
      </c>
      <c r="V20" s="79">
        <v>1792.4248977654374</v>
      </c>
      <c r="W20" s="78">
        <v>149.3687414804531</v>
      </c>
      <c r="X20" s="79">
        <v>1792.4248977654374</v>
      </c>
      <c r="Y20" s="78">
        <v>149.3687414804531</v>
      </c>
      <c r="Z20" s="79">
        <v>1792.4248977654374</v>
      </c>
      <c r="AA20" s="78">
        <v>149.3687414804531</v>
      </c>
      <c r="AB20" s="79">
        <v>1792.4248977654374</v>
      </c>
      <c r="AC20" s="78">
        <f t="shared" si="4"/>
        <v>158.18149722779984</v>
      </c>
      <c r="AD20" s="79">
        <f t="shared" si="5"/>
        <v>1898.1779667335982</v>
      </c>
      <c r="AE20" s="78">
        <v>158.18149722779984</v>
      </c>
      <c r="AF20" s="79">
        <v>1898.1779667335982</v>
      </c>
      <c r="AG20" s="78">
        <f t="shared" si="6"/>
        <v>158.18149722779984</v>
      </c>
      <c r="AH20" s="79">
        <f t="shared" si="7"/>
        <v>1898.1779667335982</v>
      </c>
      <c r="AI20" s="78">
        <v>158.18149722779984</v>
      </c>
      <c r="AJ20" s="79">
        <v>1898.1779667335982</v>
      </c>
      <c r="AK20" s="78">
        <f t="shared" si="8"/>
        <v>158.18149722779984</v>
      </c>
      <c r="AL20" s="79">
        <f t="shared" si="9"/>
        <v>1898.1779667335982</v>
      </c>
      <c r="AM20" s="78">
        <v>158.18149722779984</v>
      </c>
      <c r="AN20" s="79">
        <v>1898.1779667335982</v>
      </c>
      <c r="AO20" s="78">
        <f t="shared" si="1"/>
        <v>202.12431715768264</v>
      </c>
      <c r="AP20" s="79">
        <f t="shared" si="10"/>
        <v>2425.4918058921917</v>
      </c>
      <c r="AQ20" s="78">
        <v>202.12431715768264</v>
      </c>
      <c r="AR20" s="79">
        <v>2425.4918058921917</v>
      </c>
      <c r="AS20" s="78">
        <f t="shared" si="2"/>
        <v>202.12431715768264</v>
      </c>
      <c r="AT20" s="79">
        <f t="shared" si="11"/>
        <v>2425.4918058921917</v>
      </c>
      <c r="AU20" s="78">
        <v>202.12431715768264</v>
      </c>
      <c r="AV20" s="79">
        <v>2425.4918058921917</v>
      </c>
      <c r="AW20" s="78">
        <f t="shared" si="3"/>
        <v>202.12431715768264</v>
      </c>
      <c r="AX20" s="79">
        <f t="shared" si="12"/>
        <v>2425.4918058921917</v>
      </c>
      <c r="AY20" s="78">
        <v>202.12431715768264</v>
      </c>
      <c r="AZ20" s="79">
        <v>2425.4918058921917</v>
      </c>
      <c r="BA20" s="78">
        <f t="shared" si="13"/>
        <v>212.71563137674522</v>
      </c>
      <c r="BB20" s="79">
        <f t="shared" si="14"/>
        <v>2552.5875765209425</v>
      </c>
      <c r="BC20" s="78">
        <f t="shared" si="15"/>
        <v>212.71563137674522</v>
      </c>
      <c r="BD20" s="79">
        <f t="shared" si="16"/>
        <v>2552.5875765209425</v>
      </c>
      <c r="BE20" s="78">
        <f t="shared" si="17"/>
        <v>212.71563137674522</v>
      </c>
      <c r="BF20" s="79">
        <f t="shared" si="18"/>
        <v>2552.5875765209425</v>
      </c>
      <c r="BG20" s="78">
        <f t="shared" si="19"/>
        <v>212.71563137674522</v>
      </c>
      <c r="BH20" s="79">
        <f t="shared" si="20"/>
        <v>2552.5875765209425</v>
      </c>
      <c r="BI20" s="78">
        <f t="shared" si="21"/>
        <v>212.71563137674522</v>
      </c>
      <c r="BJ20" s="79">
        <f t="shared" si="22"/>
        <v>2552.5875765209425</v>
      </c>
      <c r="BK20" s="78">
        <f t="shared" si="23"/>
        <v>212.71563137674522</v>
      </c>
      <c r="BL20" s="79">
        <f t="shared" si="24"/>
        <v>2552.5875765209425</v>
      </c>
    </row>
    <row r="21" spans="1:64" ht="25.5">
      <c r="A21" s="53">
        <v>14</v>
      </c>
      <c r="B21" s="10" t="s">
        <v>119</v>
      </c>
      <c r="C21" s="8" t="s">
        <v>21</v>
      </c>
      <c r="D21" s="77">
        <v>20</v>
      </c>
      <c r="E21" s="78">
        <v>40.17882551880014</v>
      </c>
      <c r="F21" s="79">
        <v>803.5765103760027</v>
      </c>
      <c r="G21" s="78">
        <v>40.17882551880014</v>
      </c>
      <c r="H21" s="79">
        <v>803.5765103760027</v>
      </c>
      <c r="I21" s="78">
        <v>200.89412759400068</v>
      </c>
      <c r="J21" s="79">
        <v>4017.8825518800136</v>
      </c>
      <c r="K21" s="78">
        <v>200.89412759400068</v>
      </c>
      <c r="L21" s="79">
        <v>4017.8825518800136</v>
      </c>
      <c r="M21" s="78">
        <v>200.89412759400068</v>
      </c>
      <c r="N21" s="79">
        <v>4017.8825518800136</v>
      </c>
      <c r="O21" s="78">
        <v>200.89412759400068</v>
      </c>
      <c r="P21" s="79">
        <v>4017.8825518800136</v>
      </c>
      <c r="Q21" s="78">
        <f t="shared" si="0"/>
        <v>42.67678328012946</v>
      </c>
      <c r="R21" s="79">
        <v>853.5356656025892</v>
      </c>
      <c r="S21" s="78">
        <v>42.67678328012946</v>
      </c>
      <c r="T21" s="79">
        <v>853.5356656025892</v>
      </c>
      <c r="U21" s="78">
        <v>213.38391640064728</v>
      </c>
      <c r="V21" s="79">
        <v>4267.678328012946</v>
      </c>
      <c r="W21" s="78">
        <v>213.38391640064728</v>
      </c>
      <c r="X21" s="79">
        <v>4267.678328012946</v>
      </c>
      <c r="Y21" s="78">
        <v>213.38391640064728</v>
      </c>
      <c r="Z21" s="79">
        <v>4267.678328012946</v>
      </c>
      <c r="AA21" s="78">
        <v>213.38391640064728</v>
      </c>
      <c r="AB21" s="79">
        <v>4267.678328012946</v>
      </c>
      <c r="AC21" s="78">
        <f t="shared" si="4"/>
        <v>45.1947134936571</v>
      </c>
      <c r="AD21" s="79">
        <f t="shared" si="5"/>
        <v>903.894269873142</v>
      </c>
      <c r="AE21" s="78">
        <v>45.1947134936571</v>
      </c>
      <c r="AF21" s="79">
        <v>903.894269873142</v>
      </c>
      <c r="AG21" s="78">
        <f t="shared" si="6"/>
        <v>225.97356746828547</v>
      </c>
      <c r="AH21" s="79">
        <f t="shared" si="7"/>
        <v>4519.471349365709</v>
      </c>
      <c r="AI21" s="78">
        <v>225.97356746828547</v>
      </c>
      <c r="AJ21" s="79">
        <v>4519.471349365709</v>
      </c>
      <c r="AK21" s="78">
        <f t="shared" si="8"/>
        <v>225.97356746828547</v>
      </c>
      <c r="AL21" s="79">
        <f t="shared" si="9"/>
        <v>4519.471349365709</v>
      </c>
      <c r="AM21" s="78">
        <v>225.97356746828547</v>
      </c>
      <c r="AN21" s="79">
        <v>4519.471349365709</v>
      </c>
      <c r="AO21" s="78">
        <f t="shared" si="1"/>
        <v>57.74980490219504</v>
      </c>
      <c r="AP21" s="79">
        <f t="shared" si="10"/>
        <v>1154.9960980439007</v>
      </c>
      <c r="AQ21" s="78">
        <v>57.74980490219504</v>
      </c>
      <c r="AR21" s="79">
        <v>1154.9960980439007</v>
      </c>
      <c r="AS21" s="78">
        <f t="shared" si="2"/>
        <v>288.7490245109752</v>
      </c>
      <c r="AT21" s="79">
        <f t="shared" si="11"/>
        <v>5774.980490219504</v>
      </c>
      <c r="AU21" s="78">
        <v>288.7490245109752</v>
      </c>
      <c r="AV21" s="79">
        <v>5774.980490219504</v>
      </c>
      <c r="AW21" s="78">
        <f t="shared" si="3"/>
        <v>288.7490245109752</v>
      </c>
      <c r="AX21" s="79">
        <f t="shared" si="12"/>
        <v>5774.980490219504</v>
      </c>
      <c r="AY21" s="78">
        <v>288.7490245109752</v>
      </c>
      <c r="AZ21" s="79">
        <v>5774.980490219504</v>
      </c>
      <c r="BA21" s="78">
        <f t="shared" si="13"/>
        <v>60.775894679070056</v>
      </c>
      <c r="BB21" s="79">
        <f t="shared" si="14"/>
        <v>1215.517893581401</v>
      </c>
      <c r="BC21" s="78">
        <f t="shared" si="15"/>
        <v>60.775894679070056</v>
      </c>
      <c r="BD21" s="79">
        <f t="shared" si="16"/>
        <v>1215.517893581401</v>
      </c>
      <c r="BE21" s="78">
        <f t="shared" si="17"/>
        <v>303.87947339535026</v>
      </c>
      <c r="BF21" s="79">
        <f t="shared" si="18"/>
        <v>6077.589467907005</v>
      </c>
      <c r="BG21" s="78">
        <f t="shared" si="19"/>
        <v>303.87947339535026</v>
      </c>
      <c r="BH21" s="79">
        <f t="shared" si="20"/>
        <v>6077.589467907005</v>
      </c>
      <c r="BI21" s="78">
        <f t="shared" si="21"/>
        <v>303.87947339535026</v>
      </c>
      <c r="BJ21" s="79">
        <f t="shared" si="22"/>
        <v>6077.589467907005</v>
      </c>
      <c r="BK21" s="78">
        <f t="shared" si="23"/>
        <v>303.87947339535026</v>
      </c>
      <c r="BL21" s="79">
        <f t="shared" si="24"/>
        <v>6077.589467907005</v>
      </c>
    </row>
    <row r="22" spans="1:64" ht="15">
      <c r="A22" s="53">
        <v>15</v>
      </c>
      <c r="B22" s="16" t="s">
        <v>312</v>
      </c>
      <c r="C22" s="21"/>
      <c r="D22" s="80"/>
      <c r="E22" s="77"/>
      <c r="F22" s="81">
        <f>SUM(F8:F21)</f>
        <v>29475.187045552775</v>
      </c>
      <c r="G22" s="81"/>
      <c r="H22" s="81">
        <f>SUM(H8:H21)</f>
        <v>29475.187045552775</v>
      </c>
      <c r="I22" s="81"/>
      <c r="J22" s="81">
        <f>SUM(J8:J21)</f>
        <v>35582.3685244104</v>
      </c>
      <c r="K22" s="81"/>
      <c r="L22" s="81">
        <f>SUM(L8:L21)</f>
        <v>35582.3685244104</v>
      </c>
      <c r="M22" s="81"/>
      <c r="N22" s="81">
        <f>SUM(N8:N21)</f>
        <v>37848.454283670726</v>
      </c>
      <c r="O22" s="81"/>
      <c r="P22" s="81">
        <f>SUM(P8:P21)</f>
        <v>37848.454283670726</v>
      </c>
      <c r="Q22" s="77"/>
      <c r="R22" s="81">
        <f>SUM(R8:R21)</f>
        <v>31307.688899361838</v>
      </c>
      <c r="S22" s="77"/>
      <c r="T22" s="81">
        <f>SUM(T8:T21)</f>
        <v>31307.688899361838</v>
      </c>
      <c r="U22" s="81"/>
      <c r="V22" s="81">
        <f>SUM(V8:V21)</f>
        <v>37794.559957941514</v>
      </c>
      <c r="W22" s="81"/>
      <c r="X22" s="81">
        <f>SUM(X8:X21)</f>
        <v>37794.559957941514</v>
      </c>
      <c r="Y22" s="81"/>
      <c r="Z22" s="81">
        <f>SUM(Z8:Z21)</f>
        <v>40201.53053494081</v>
      </c>
      <c r="AA22" s="81"/>
      <c r="AB22" s="81">
        <f>SUM(AB8:AB21)</f>
        <v>40201.53053494081</v>
      </c>
      <c r="AC22" s="77"/>
      <c r="AD22" s="81">
        <f>SUM(AD8:AD21)</f>
        <v>33154.84254442418</v>
      </c>
      <c r="AE22" s="77"/>
      <c r="AF22" s="81">
        <f>SUM(AF8:AF21)</f>
        <v>33154.84254442418</v>
      </c>
      <c r="AG22" s="81"/>
      <c r="AH22" s="81">
        <f>SUM(AH8:AH21)</f>
        <v>40024.43899546006</v>
      </c>
      <c r="AI22" s="81"/>
      <c r="AJ22" s="81">
        <f>SUM(AJ8:AJ21)</f>
        <v>40024.43899546006</v>
      </c>
      <c r="AK22" s="81"/>
      <c r="AL22" s="81">
        <f>SUM(AL8:AL21)</f>
        <v>42573.42083650232</v>
      </c>
      <c r="AM22" s="81"/>
      <c r="AN22" s="81">
        <f>SUM(AN8:AN21)</f>
        <v>42573.42083650232</v>
      </c>
      <c r="AO22" s="77"/>
      <c r="AP22" s="81">
        <f>SUM(AP8:AP21)</f>
        <v>42365.257803265216</v>
      </c>
      <c r="AQ22" s="77"/>
      <c r="AR22" s="81">
        <v>42365.257803265216</v>
      </c>
      <c r="AS22" s="81"/>
      <c r="AT22" s="81">
        <f>SUM(AT8:AT21)</f>
        <v>51143.22814839886</v>
      </c>
      <c r="AU22" s="81"/>
      <c r="AV22" s="81">
        <v>51143.22814839888</v>
      </c>
      <c r="AW22" s="81"/>
      <c r="AX22" s="81">
        <f>SUM(AX8:AX21)</f>
        <v>54400.31714488266</v>
      </c>
      <c r="AY22" s="81"/>
      <c r="AZ22" s="81">
        <v>54400.317144882676</v>
      </c>
      <c r="BA22" s="77"/>
      <c r="BB22" s="81">
        <f>SUM(BB8:BB21)</f>
        <v>44585.19731215631</v>
      </c>
      <c r="BC22" s="77"/>
      <c r="BD22" s="81">
        <f>SUM(BD8:BD21)</f>
        <v>44585.19731215631</v>
      </c>
      <c r="BE22" s="81"/>
      <c r="BF22" s="81">
        <f>SUM(BF8:BF21)</f>
        <v>53823.133303374954</v>
      </c>
      <c r="BG22" s="81"/>
      <c r="BH22" s="81">
        <f>SUM(BH8:BH21)</f>
        <v>53823.133303374954</v>
      </c>
      <c r="BI22" s="81"/>
      <c r="BJ22" s="81">
        <f>SUM(BJ8:BJ21)</f>
        <v>57250.89376327451</v>
      </c>
      <c r="BK22" s="81"/>
      <c r="BL22" s="81">
        <f>SUM(BL8:BL21)</f>
        <v>57250.89376327451</v>
      </c>
    </row>
    <row r="23" spans="1:64" ht="12.75">
      <c r="A23" s="53">
        <v>16</v>
      </c>
      <c r="B23" s="10" t="s">
        <v>17</v>
      </c>
      <c r="C23" s="493"/>
      <c r="D23" s="494"/>
      <c r="E23" s="494"/>
      <c r="F23" s="494"/>
      <c r="G23" s="494"/>
      <c r="H23" s="494"/>
      <c r="I23" s="494"/>
      <c r="J23" s="494"/>
      <c r="K23" s="494"/>
      <c r="L23" s="494"/>
      <c r="M23" s="494"/>
      <c r="N23" s="494"/>
      <c r="O23" s="494"/>
      <c r="P23" s="505"/>
      <c r="Q23" s="10"/>
      <c r="R23" s="493"/>
      <c r="S23" s="494"/>
      <c r="T23" s="494"/>
      <c r="U23" s="494"/>
      <c r="V23" s="494"/>
      <c r="W23" s="494"/>
      <c r="X23" s="494"/>
      <c r="Y23" s="494"/>
      <c r="Z23" s="494"/>
      <c r="AA23" s="494"/>
      <c r="AB23" s="494"/>
      <c r="AC23" s="10"/>
      <c r="AD23" s="493"/>
      <c r="AE23" s="494"/>
      <c r="AF23" s="494"/>
      <c r="AG23" s="494"/>
      <c r="AH23" s="494"/>
      <c r="AI23" s="494"/>
      <c r="AJ23" s="494"/>
      <c r="AK23" s="494"/>
      <c r="AL23" s="494"/>
      <c r="AM23" s="494"/>
      <c r="AN23" s="494"/>
      <c r="AO23" s="10"/>
      <c r="AP23" s="493"/>
      <c r="AQ23" s="494"/>
      <c r="AR23" s="494"/>
      <c r="AS23" s="494"/>
      <c r="AT23" s="494"/>
      <c r="AU23" s="494"/>
      <c r="AV23" s="494"/>
      <c r="AW23" s="494"/>
      <c r="AX23" s="494"/>
      <c r="AY23" s="494"/>
      <c r="AZ23" s="494"/>
      <c r="BA23" s="10"/>
      <c r="BB23" s="493"/>
      <c r="BC23" s="494"/>
      <c r="BD23" s="494"/>
      <c r="BE23" s="494"/>
      <c r="BF23" s="494"/>
      <c r="BG23" s="494"/>
      <c r="BH23" s="494"/>
      <c r="BI23" s="494"/>
      <c r="BJ23" s="494"/>
      <c r="BK23" s="494"/>
      <c r="BL23" s="494"/>
    </row>
    <row r="24" spans="1:64" ht="18" customHeight="1">
      <c r="A24" s="53">
        <v>17</v>
      </c>
      <c r="B24" s="10" t="s">
        <v>313</v>
      </c>
      <c r="C24" s="8" t="s">
        <v>41</v>
      </c>
      <c r="D24" s="77">
        <v>1</v>
      </c>
      <c r="E24" s="78">
        <v>10848.282632091657</v>
      </c>
      <c r="F24" s="79">
        <v>10848.282632091657</v>
      </c>
      <c r="G24" s="78">
        <v>10848.28263209164</v>
      </c>
      <c r="H24" s="79">
        <v>10848.28263209164</v>
      </c>
      <c r="I24" s="78">
        <v>10848.28263209164</v>
      </c>
      <c r="J24" s="78">
        <v>10848.28263209164</v>
      </c>
      <c r="K24" s="78">
        <v>10848.28263209164</v>
      </c>
      <c r="L24" s="78">
        <v>10848.28263209164</v>
      </c>
      <c r="M24" s="78">
        <v>10848.28263209164</v>
      </c>
      <c r="N24" s="82">
        <v>10848.28263209164</v>
      </c>
      <c r="O24" s="78">
        <v>10848.28263209164</v>
      </c>
      <c r="P24" s="82">
        <v>10848.28263209164</v>
      </c>
      <c r="Q24" s="78">
        <f>E24*1.062171</f>
        <v>11522.731211611428</v>
      </c>
      <c r="R24" s="78">
        <v>11522.731211611428</v>
      </c>
      <c r="S24" s="78">
        <v>11522.731211611408</v>
      </c>
      <c r="T24" s="78">
        <v>11522.731211611408</v>
      </c>
      <c r="U24" s="78">
        <v>11522.731211611408</v>
      </c>
      <c r="V24" s="78">
        <v>11522.731211611408</v>
      </c>
      <c r="W24" s="78">
        <v>11522.731211611408</v>
      </c>
      <c r="X24" s="78">
        <v>11522.731211611408</v>
      </c>
      <c r="Y24" s="78">
        <v>11522.731211611408</v>
      </c>
      <c r="Z24" s="82">
        <v>11522.731211611408</v>
      </c>
      <c r="AA24" s="78">
        <v>11522.731211611408</v>
      </c>
      <c r="AB24" s="82">
        <v>11522.731211611408</v>
      </c>
      <c r="AC24" s="78">
        <f>Q24*1.059</f>
        <v>12202.572353096502</v>
      </c>
      <c r="AD24" s="78">
        <f>AC24*D24</f>
        <v>12202.572353096502</v>
      </c>
      <c r="AE24" s="78">
        <v>12202.572353096502</v>
      </c>
      <c r="AF24" s="78">
        <v>12202.572353096502</v>
      </c>
      <c r="AG24" s="78">
        <f>U24*1.059</f>
        <v>12202.57235309648</v>
      </c>
      <c r="AH24" s="78">
        <f>AG24*D24</f>
        <v>12202.57235309648</v>
      </c>
      <c r="AI24" s="78">
        <v>12202.57235309648</v>
      </c>
      <c r="AJ24" s="78">
        <v>12202.57235309648</v>
      </c>
      <c r="AK24" s="78">
        <f>Y24*1.059</f>
        <v>12202.57235309648</v>
      </c>
      <c r="AL24" s="82">
        <f>AK24*D24</f>
        <v>12202.57235309648</v>
      </c>
      <c r="AM24" s="78">
        <v>12202.57235309648</v>
      </c>
      <c r="AN24" s="82">
        <v>12202.57235309648</v>
      </c>
      <c r="AO24" s="78">
        <f>AC24*1.2778</f>
        <v>15592.446952786711</v>
      </c>
      <c r="AP24" s="79">
        <f>AO24*D24</f>
        <v>15592.446952786711</v>
      </c>
      <c r="AQ24" s="78">
        <v>15592.446952786711</v>
      </c>
      <c r="AR24" s="78">
        <v>15592.446952786711</v>
      </c>
      <c r="AS24" s="78">
        <f>AG24*1.2778</f>
        <v>15592.446952786684</v>
      </c>
      <c r="AT24" s="79">
        <f>AS24*D24</f>
        <v>15592.446952786684</v>
      </c>
      <c r="AU24" s="78">
        <v>15592.446952786684</v>
      </c>
      <c r="AV24" s="78">
        <v>15592.446952786684</v>
      </c>
      <c r="AW24" s="78">
        <f>AK24*1.2778</f>
        <v>15592.446952786684</v>
      </c>
      <c r="AX24" s="79">
        <f>AW24*D24</f>
        <v>15592.446952786684</v>
      </c>
      <c r="AY24" s="78">
        <v>15592.446952786684</v>
      </c>
      <c r="AZ24" s="82">
        <v>15592.446952786684</v>
      </c>
      <c r="BA24" s="78">
        <f>AO24*1.0524</f>
        <v>16409.491173112736</v>
      </c>
      <c r="BB24" s="79">
        <f>BA24*D24</f>
        <v>16409.491173112736</v>
      </c>
      <c r="BC24" s="78">
        <f>AQ24*1.0524</f>
        <v>16409.491173112736</v>
      </c>
      <c r="BD24" s="78">
        <f>BC24*D24</f>
        <v>16409.491173112736</v>
      </c>
      <c r="BE24" s="78">
        <f>AS24*1.0524</f>
        <v>16409.491173112707</v>
      </c>
      <c r="BF24" s="79">
        <f>BE24*D24</f>
        <v>16409.491173112707</v>
      </c>
      <c r="BG24" s="78">
        <f>AU24*1.0524</f>
        <v>16409.491173112707</v>
      </c>
      <c r="BH24" s="79">
        <f>BG24*D24</f>
        <v>16409.491173112707</v>
      </c>
      <c r="BI24" s="78">
        <f>AW24*1.0524</f>
        <v>16409.491173112707</v>
      </c>
      <c r="BJ24" s="79">
        <f>BI24*D24</f>
        <v>16409.491173112707</v>
      </c>
      <c r="BK24" s="78">
        <f>AY24*1.0524</f>
        <v>16409.491173112707</v>
      </c>
      <c r="BL24" s="79">
        <f>BK24*D24</f>
        <v>16409.491173112707</v>
      </c>
    </row>
    <row r="25" spans="1:64" ht="18" customHeight="1">
      <c r="A25" s="53">
        <v>18</v>
      </c>
      <c r="B25" s="12" t="s">
        <v>314</v>
      </c>
      <c r="C25" s="8" t="s">
        <v>41</v>
      </c>
      <c r="D25" s="77">
        <v>0</v>
      </c>
      <c r="E25" s="78">
        <v>8638.45277522219</v>
      </c>
      <c r="F25" s="79">
        <v>0</v>
      </c>
      <c r="G25" s="78">
        <v>8638.45277522219</v>
      </c>
      <c r="H25" s="79">
        <v>0</v>
      </c>
      <c r="I25" s="78">
        <v>8638.45277522219</v>
      </c>
      <c r="J25" s="78">
        <v>0</v>
      </c>
      <c r="K25" s="78">
        <v>8638.45277522219</v>
      </c>
      <c r="L25" s="78">
        <v>0</v>
      </c>
      <c r="M25" s="78">
        <v>8638.45277522219</v>
      </c>
      <c r="N25" s="82">
        <v>0</v>
      </c>
      <c r="O25" s="78">
        <v>8638.45277522219</v>
      </c>
      <c r="P25" s="82">
        <v>0</v>
      </c>
      <c r="Q25" s="78">
        <f>E25*1.062171</f>
        <v>9175.514022710528</v>
      </c>
      <c r="R25" s="78">
        <v>0</v>
      </c>
      <c r="S25" s="78">
        <v>9175.514022710528</v>
      </c>
      <c r="T25" s="78">
        <v>0</v>
      </c>
      <c r="U25" s="78">
        <v>9175.514022710528</v>
      </c>
      <c r="V25" s="78">
        <v>0</v>
      </c>
      <c r="W25" s="78">
        <v>9175.514022710528</v>
      </c>
      <c r="X25" s="78">
        <v>0</v>
      </c>
      <c r="Y25" s="78">
        <v>9175.514022710528</v>
      </c>
      <c r="Z25" s="82">
        <v>0</v>
      </c>
      <c r="AA25" s="78">
        <v>9175.514022710528</v>
      </c>
      <c r="AB25" s="82">
        <v>0</v>
      </c>
      <c r="AC25" s="78">
        <f>Q25*1.059</f>
        <v>9716.869350050449</v>
      </c>
      <c r="AD25" s="78">
        <f>AC25*D25</f>
        <v>0</v>
      </c>
      <c r="AE25" s="78">
        <v>9716.869350050449</v>
      </c>
      <c r="AF25" s="78">
        <v>0</v>
      </c>
      <c r="AG25" s="78">
        <f>U25*1.059</f>
        <v>9716.869350050449</v>
      </c>
      <c r="AH25" s="78">
        <f>AG25*D25</f>
        <v>0</v>
      </c>
      <c r="AI25" s="78">
        <v>9716.869350050449</v>
      </c>
      <c r="AJ25" s="78">
        <v>0</v>
      </c>
      <c r="AK25" s="78">
        <f>Y25*1.059</f>
        <v>9716.869350050449</v>
      </c>
      <c r="AL25" s="82">
        <f>AK25*D25</f>
        <v>0</v>
      </c>
      <c r="AM25" s="78">
        <v>9716.869350050449</v>
      </c>
      <c r="AN25" s="82">
        <v>0</v>
      </c>
      <c r="AO25" s="78">
        <f>AC25*1.2778</f>
        <v>12416.215655494463</v>
      </c>
      <c r="AP25" s="78">
        <f>AO25*P25</f>
        <v>0</v>
      </c>
      <c r="AQ25" s="78">
        <v>12416.215655494463</v>
      </c>
      <c r="AR25" s="78">
        <v>0</v>
      </c>
      <c r="AS25" s="78">
        <f>AG25*1.2778</f>
        <v>12416.215655494463</v>
      </c>
      <c r="AT25" s="78">
        <f>AS25*P25</f>
        <v>0</v>
      </c>
      <c r="AU25" s="78">
        <v>12416.215655494463</v>
      </c>
      <c r="AV25" s="78">
        <v>0</v>
      </c>
      <c r="AW25" s="78">
        <f>AK25*1.2778</f>
        <v>12416.215655494463</v>
      </c>
      <c r="AX25" s="82">
        <f>AW25*P25</f>
        <v>0</v>
      </c>
      <c r="AY25" s="78">
        <v>12416.215655494463</v>
      </c>
      <c r="AZ25" s="82">
        <v>0</v>
      </c>
      <c r="BA25" s="78">
        <f>AO25*1.0524</f>
        <v>13066.825355842373</v>
      </c>
      <c r="BB25" s="79">
        <f>BA25*D25</f>
        <v>0</v>
      </c>
      <c r="BC25" s="78">
        <f>AQ25*1.0524</f>
        <v>13066.825355842373</v>
      </c>
      <c r="BD25" s="78">
        <f>BC25*D25</f>
        <v>0</v>
      </c>
      <c r="BE25" s="78">
        <f>AS25*1.0524</f>
        <v>13066.825355842373</v>
      </c>
      <c r="BF25" s="79">
        <f>BE25*D25</f>
        <v>0</v>
      </c>
      <c r="BG25" s="78">
        <f>AU25*1.0524</f>
        <v>13066.825355842373</v>
      </c>
      <c r="BH25" s="79">
        <f>BG25*D25</f>
        <v>0</v>
      </c>
      <c r="BI25" s="78">
        <f>AW25*1.0524</f>
        <v>13066.825355842373</v>
      </c>
      <c r="BJ25" s="79">
        <f>BI25*D25</f>
        <v>0</v>
      </c>
      <c r="BK25" s="78">
        <f>AY25*1.0524</f>
        <v>13066.825355842373</v>
      </c>
      <c r="BL25" s="79">
        <f>BK25*D25</f>
        <v>0</v>
      </c>
    </row>
    <row r="26" spans="1:64" ht="18" customHeight="1">
      <c r="A26" s="53">
        <v>19</v>
      </c>
      <c r="B26" s="12" t="s">
        <v>315</v>
      </c>
      <c r="C26" s="8" t="s">
        <v>41</v>
      </c>
      <c r="D26" s="77">
        <v>0</v>
      </c>
      <c r="E26" s="78">
        <v>6428.610019132839</v>
      </c>
      <c r="F26" s="79">
        <v>0</v>
      </c>
      <c r="G26" s="78">
        <v>6428.610019132839</v>
      </c>
      <c r="H26" s="79">
        <v>0</v>
      </c>
      <c r="I26" s="78">
        <v>6428.610019132839</v>
      </c>
      <c r="J26" s="78">
        <v>0</v>
      </c>
      <c r="K26" s="78">
        <v>6428.610019132839</v>
      </c>
      <c r="L26" s="78">
        <v>0</v>
      </c>
      <c r="M26" s="78">
        <v>6428.610019132839</v>
      </c>
      <c r="N26" s="82">
        <v>0</v>
      </c>
      <c r="O26" s="78">
        <v>6428.610019132839</v>
      </c>
      <c r="P26" s="82">
        <v>0</v>
      </c>
      <c r="Q26" s="78">
        <f>E26*1.062171</f>
        <v>6828.283132632347</v>
      </c>
      <c r="R26" s="78">
        <v>0</v>
      </c>
      <c r="S26" s="78">
        <v>6828.283132632347</v>
      </c>
      <c r="T26" s="78">
        <v>0</v>
      </c>
      <c r="U26" s="78">
        <v>6828.283132632347</v>
      </c>
      <c r="V26" s="78">
        <v>0</v>
      </c>
      <c r="W26" s="78">
        <v>6828.283132632347</v>
      </c>
      <c r="X26" s="78">
        <v>0</v>
      </c>
      <c r="Y26" s="78">
        <v>6828.283132632347</v>
      </c>
      <c r="Z26" s="82">
        <v>0</v>
      </c>
      <c r="AA26" s="78">
        <v>6828.283132632347</v>
      </c>
      <c r="AB26" s="82">
        <v>0</v>
      </c>
      <c r="AC26" s="78">
        <f>Q26*1.059</f>
        <v>7231.151837457654</v>
      </c>
      <c r="AD26" s="78">
        <f>AC26*D26</f>
        <v>0</v>
      </c>
      <c r="AE26" s="78">
        <v>7231.151837457654</v>
      </c>
      <c r="AF26" s="78">
        <v>0</v>
      </c>
      <c r="AG26" s="78">
        <f>U26*1.059</f>
        <v>7231.151837457654</v>
      </c>
      <c r="AH26" s="78">
        <f>AG26*D26</f>
        <v>0</v>
      </c>
      <c r="AI26" s="78">
        <v>7231.151837457654</v>
      </c>
      <c r="AJ26" s="78">
        <v>0</v>
      </c>
      <c r="AK26" s="78">
        <f>Y26*1.059</f>
        <v>7231.151837457654</v>
      </c>
      <c r="AL26" s="82">
        <f>AK26*D26</f>
        <v>0</v>
      </c>
      <c r="AM26" s="78">
        <v>7231.151837457654</v>
      </c>
      <c r="AN26" s="82">
        <v>0</v>
      </c>
      <c r="AO26" s="78">
        <f>AC26*1.2778</f>
        <v>9239.96581790339</v>
      </c>
      <c r="AP26" s="78">
        <f>AO26*P26</f>
        <v>0</v>
      </c>
      <c r="AQ26" s="78">
        <v>9239.96581790339</v>
      </c>
      <c r="AR26" s="78">
        <v>0</v>
      </c>
      <c r="AS26" s="78">
        <f>AG26*1.2778</f>
        <v>9239.96581790339</v>
      </c>
      <c r="AT26" s="78">
        <f>AS26*P26</f>
        <v>0</v>
      </c>
      <c r="AU26" s="78">
        <v>9239.96581790339</v>
      </c>
      <c r="AV26" s="78">
        <v>0</v>
      </c>
      <c r="AW26" s="78">
        <f>AK26*1.2778</f>
        <v>9239.96581790339</v>
      </c>
      <c r="AX26" s="82">
        <f>AW26*P26</f>
        <v>0</v>
      </c>
      <c r="AY26" s="78">
        <v>9239.96581790339</v>
      </c>
      <c r="AZ26" s="82">
        <v>0</v>
      </c>
      <c r="BA26" s="78">
        <f>AO26*1.0524</f>
        <v>9724.140026761528</v>
      </c>
      <c r="BB26" s="79">
        <f>BA26*D26</f>
        <v>0</v>
      </c>
      <c r="BC26" s="78">
        <f>AQ26*1.0524</f>
        <v>9724.140026761528</v>
      </c>
      <c r="BD26" s="78">
        <f>BC26*D26</f>
        <v>0</v>
      </c>
      <c r="BE26" s="78">
        <f>AS26*1.0524</f>
        <v>9724.140026761528</v>
      </c>
      <c r="BF26" s="79">
        <f>BE26*D26</f>
        <v>0</v>
      </c>
      <c r="BG26" s="78">
        <f>AU26*1.0524</f>
        <v>9724.140026761528</v>
      </c>
      <c r="BH26" s="79">
        <f>BG26*D26</f>
        <v>0</v>
      </c>
      <c r="BI26" s="78">
        <f>AW26*1.0524</f>
        <v>9724.140026761528</v>
      </c>
      <c r="BJ26" s="79">
        <f>BI26*D26</f>
        <v>0</v>
      </c>
      <c r="BK26" s="78">
        <f>AY26*1.0524</f>
        <v>9724.140026761528</v>
      </c>
      <c r="BL26" s="79">
        <f>BK26*D26</f>
        <v>0</v>
      </c>
    </row>
    <row r="27" spans="1:64" ht="15">
      <c r="A27" s="53"/>
      <c r="B27" s="16" t="s">
        <v>95</v>
      </c>
      <c r="C27" s="9"/>
      <c r="D27" s="83"/>
      <c r="E27" s="78"/>
      <c r="F27" s="81">
        <f>F22+F24+F25+F26</f>
        <v>40323.46967764443</v>
      </c>
      <c r="G27" s="78">
        <v>0</v>
      </c>
      <c r="H27" s="81">
        <f>H22+H24+H25+H26</f>
        <v>40323.46967764442</v>
      </c>
      <c r="I27" s="77"/>
      <c r="J27" s="81">
        <f>J22+J24+J25+J26</f>
        <v>46430.651156502034</v>
      </c>
      <c r="K27" s="81"/>
      <c r="L27" s="81">
        <f>L22+L24+L25+L26</f>
        <v>46430.651156502034</v>
      </c>
      <c r="M27" s="81"/>
      <c r="N27" s="81">
        <f>N22+N24+N25+N26</f>
        <v>48696.73691576236</v>
      </c>
      <c r="O27" s="81"/>
      <c r="P27" s="81">
        <f>P22+P24+P25+P26</f>
        <v>48696.73691576236</v>
      </c>
      <c r="Q27" s="78"/>
      <c r="R27" s="81">
        <v>42830.42011097327</v>
      </c>
      <c r="S27" s="78">
        <v>0</v>
      </c>
      <c r="T27" s="81">
        <v>42830.420110973246</v>
      </c>
      <c r="U27" s="77"/>
      <c r="V27" s="81">
        <v>49317.29116955292</v>
      </c>
      <c r="W27" s="77"/>
      <c r="X27" s="81">
        <v>49317.29116955292</v>
      </c>
      <c r="Y27" s="81"/>
      <c r="Z27" s="81">
        <v>51724.26174655222</v>
      </c>
      <c r="AA27" s="81"/>
      <c r="AB27" s="81">
        <v>51724.26174655222</v>
      </c>
      <c r="AC27" s="78"/>
      <c r="AD27" s="81">
        <f>AD22+AD24</f>
        <v>45357.414897520684</v>
      </c>
      <c r="AE27" s="78"/>
      <c r="AF27" s="81">
        <v>45357.414897520684</v>
      </c>
      <c r="AG27" s="77"/>
      <c r="AH27" s="81">
        <f>AH22+AH24</f>
        <v>52227.011348556545</v>
      </c>
      <c r="AI27" s="77"/>
      <c r="AJ27" s="81">
        <f>AJ22+AJ24</f>
        <v>52227.011348556545</v>
      </c>
      <c r="AK27" s="81"/>
      <c r="AL27" s="81">
        <f>AL22+AL24</f>
        <v>54775.993189598805</v>
      </c>
      <c r="AM27" s="81"/>
      <c r="AN27" s="81">
        <f>AN22+AN24</f>
        <v>54775.993189598805</v>
      </c>
      <c r="AO27" s="78"/>
      <c r="AP27" s="81">
        <f>AP22+AP24</f>
        <v>57957.70475605193</v>
      </c>
      <c r="AQ27" s="78"/>
      <c r="AR27" s="81">
        <f>AR22+AR24</f>
        <v>57957.70475605193</v>
      </c>
      <c r="AS27" s="77"/>
      <c r="AT27" s="81">
        <f>AT22+AT24</f>
        <v>66735.67510118555</v>
      </c>
      <c r="AU27" s="77"/>
      <c r="AV27" s="81">
        <v>66735.67510118557</v>
      </c>
      <c r="AW27" s="81"/>
      <c r="AX27" s="81">
        <f>AX22+AX24</f>
        <v>69992.76409766935</v>
      </c>
      <c r="AY27" s="81"/>
      <c r="AZ27" s="81">
        <v>69992.76409766937</v>
      </c>
      <c r="BA27" s="78"/>
      <c r="BB27" s="81">
        <f>BB22+BB24</f>
        <v>60994.68848526905</v>
      </c>
      <c r="BC27" s="78"/>
      <c r="BD27" s="81">
        <f>BD22+BD24</f>
        <v>60994.68848526905</v>
      </c>
      <c r="BE27" s="77"/>
      <c r="BF27" s="81">
        <f>BF22+BF24</f>
        <v>70232.62447648766</v>
      </c>
      <c r="BG27" s="77"/>
      <c r="BH27" s="81">
        <f>BH22+BH24</f>
        <v>70232.62447648766</v>
      </c>
      <c r="BI27" s="81"/>
      <c r="BJ27" s="81">
        <f>BJ22+BJ24</f>
        <v>73660.38493638721</v>
      </c>
      <c r="BK27" s="81"/>
      <c r="BL27" s="81">
        <f>BL22+BL24</f>
        <v>73660.38493638721</v>
      </c>
    </row>
    <row r="28" spans="22:23" ht="12.75">
      <c r="V28" s="85"/>
      <c r="W28" s="31"/>
    </row>
    <row r="29" spans="7:41" ht="12.75">
      <c r="G29" s="114"/>
      <c r="AA29" s="31"/>
      <c r="AC29" s="31"/>
      <c r="AO29" s="31"/>
    </row>
    <row r="31" ht="12.75">
      <c r="N31" s="113"/>
    </row>
  </sheetData>
  <sheetProtection/>
  <mergeCells count="122">
    <mergeCell ref="AP23:AZ23"/>
    <mergeCell ref="AG5:AH5"/>
    <mergeCell ref="AI5:AJ5"/>
    <mergeCell ref="AU8:AU10"/>
    <mergeCell ref="AV8:AV10"/>
    <mergeCell ref="AW8:AW10"/>
    <mergeCell ref="AX8:AX10"/>
    <mergeCell ref="AY8:AY10"/>
    <mergeCell ref="AZ8:AZ10"/>
    <mergeCell ref="AO8:AO10"/>
    <mergeCell ref="AP8:AP10"/>
    <mergeCell ref="AQ8:AQ10"/>
    <mergeCell ref="AR8:AR10"/>
    <mergeCell ref="AS8:AS10"/>
    <mergeCell ref="AT8:AT10"/>
    <mergeCell ref="AO4:AZ4"/>
    <mergeCell ref="AO5:AR5"/>
    <mergeCell ref="AS5:AV5"/>
    <mergeCell ref="AW5:AZ5"/>
    <mergeCell ref="AO6:AP6"/>
    <mergeCell ref="AQ6:AR6"/>
    <mergeCell ref="AS6:AT6"/>
    <mergeCell ref="AU6:AV6"/>
    <mergeCell ref="AW6:AX6"/>
    <mergeCell ref="AY6:AZ6"/>
    <mergeCell ref="AD23:AN23"/>
    <mergeCell ref="AI8:AI10"/>
    <mergeCell ref="AJ8:AJ10"/>
    <mergeCell ref="AK8:AK10"/>
    <mergeCell ref="AL8:AL10"/>
    <mergeCell ref="AM8:AM10"/>
    <mergeCell ref="AN8:AN10"/>
    <mergeCell ref="AK6:AL6"/>
    <mergeCell ref="AM6:AN6"/>
    <mergeCell ref="AC8:AC10"/>
    <mergeCell ref="AD8:AD10"/>
    <mergeCell ref="AE8:AE10"/>
    <mergeCell ref="AF8:AF10"/>
    <mergeCell ref="AG8:AG10"/>
    <mergeCell ref="AH8:AH10"/>
    <mergeCell ref="I6:J6"/>
    <mergeCell ref="K6:L6"/>
    <mergeCell ref="M6:N6"/>
    <mergeCell ref="AC4:AN4"/>
    <mergeCell ref="AC5:AF5"/>
    <mergeCell ref="AK5:AN5"/>
    <mergeCell ref="AC6:AD6"/>
    <mergeCell ref="AE6:AF6"/>
    <mergeCell ref="AG6:AH6"/>
    <mergeCell ref="AI6:AJ6"/>
    <mergeCell ref="Q5:T5"/>
    <mergeCell ref="U5:X5"/>
    <mergeCell ref="M5:P5"/>
    <mergeCell ref="I5:L5"/>
    <mergeCell ref="Q4:AB4"/>
    <mergeCell ref="E4:P4"/>
    <mergeCell ref="Y5:AB5"/>
    <mergeCell ref="T8:T10"/>
    <mergeCell ref="W6:X6"/>
    <mergeCell ref="Y6:Z6"/>
    <mergeCell ref="AA6:AB6"/>
    <mergeCell ref="AA8:AA10"/>
    <mergeCell ref="AB8:AB10"/>
    <mergeCell ref="U8:U10"/>
    <mergeCell ref="S6:T6"/>
    <mergeCell ref="U6:V6"/>
    <mergeCell ref="C23:P23"/>
    <mergeCell ref="Q8:Q10"/>
    <mergeCell ref="R8:R10"/>
    <mergeCell ref="R23:AB23"/>
    <mergeCell ref="V8:V10"/>
    <mergeCell ref="W8:W10"/>
    <mergeCell ref="X8:X10"/>
    <mergeCell ref="Y8:Y10"/>
    <mergeCell ref="Z8:Z10"/>
    <mergeCell ref="S8:S10"/>
    <mergeCell ref="K8:K10"/>
    <mergeCell ref="L8:L10"/>
    <mergeCell ref="O8:O10"/>
    <mergeCell ref="M8:M10"/>
    <mergeCell ref="N8:N10"/>
    <mergeCell ref="P8:P10"/>
    <mergeCell ref="O6:P6"/>
    <mergeCell ref="A5:A7"/>
    <mergeCell ref="B5:B7"/>
    <mergeCell ref="C5:C7"/>
    <mergeCell ref="D5:D7"/>
    <mergeCell ref="I8:I10"/>
    <mergeCell ref="E6:F6"/>
    <mergeCell ref="G6:H6"/>
    <mergeCell ref="E5:H5"/>
    <mergeCell ref="J8:J10"/>
    <mergeCell ref="Q6:R6"/>
    <mergeCell ref="E8:E10"/>
    <mergeCell ref="F8:F10"/>
    <mergeCell ref="G8:G10"/>
    <mergeCell ref="H8:H10"/>
    <mergeCell ref="BA4:BL4"/>
    <mergeCell ref="BA5:BD5"/>
    <mergeCell ref="BE5:BH5"/>
    <mergeCell ref="BI5:BL5"/>
    <mergeCell ref="BA6:BB6"/>
    <mergeCell ref="BC6:BD6"/>
    <mergeCell ref="BE6:BF6"/>
    <mergeCell ref="BG6:BH6"/>
    <mergeCell ref="BI6:BJ6"/>
    <mergeCell ref="BK6:BL6"/>
    <mergeCell ref="BA8:BA10"/>
    <mergeCell ref="BB8:BB10"/>
    <mergeCell ref="BC8:BC10"/>
    <mergeCell ref="BD8:BD10"/>
    <mergeCell ref="BE8:BE10"/>
    <mergeCell ref="A1:BL1"/>
    <mergeCell ref="A2:BL2"/>
    <mergeCell ref="BF8:BF10"/>
    <mergeCell ref="BB23:BL23"/>
    <mergeCell ref="BG8:BG10"/>
    <mergeCell ref="BH8:BH10"/>
    <mergeCell ref="BI8:BI10"/>
    <mergeCell ref="BJ8:BJ10"/>
    <mergeCell ref="BK8:BK10"/>
    <mergeCell ref="BL8:BL10"/>
  </mergeCells>
  <printOptions/>
  <pageMargins left="0.2755905511811024" right="0.15748031496062992" top="0.7086614173228347" bottom="0.2755905511811024" header="0.5511811023622047" footer="0.15748031496062992"/>
  <pageSetup horizontalDpi="600" verticalDpi="600" orientation="landscape" paperSize="9" scale="67" r:id="rId1"/>
</worksheet>
</file>

<file path=xl/worksheets/sheet41.xml><?xml version="1.0" encoding="utf-8"?>
<worksheet xmlns="http://schemas.openxmlformats.org/spreadsheetml/2006/main" xmlns:r="http://schemas.openxmlformats.org/officeDocument/2006/relationships">
  <sheetPr>
    <tabColor rgb="FF00FF00"/>
  </sheetPr>
  <dimension ref="A1:N28"/>
  <sheetViews>
    <sheetView zoomScaleSheetLayoutView="5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P20" sqref="P20"/>
    </sheetView>
  </sheetViews>
  <sheetFormatPr defaultColWidth="9.140625" defaultRowHeight="12.75"/>
  <cols>
    <col min="1" max="1" width="5.8515625" style="0" customWidth="1"/>
    <col min="2" max="2" width="56.421875" style="0" customWidth="1"/>
    <col min="3" max="3" width="9.00390625" style="0" customWidth="1"/>
    <col min="4" max="4" width="8.28125" style="0" customWidth="1"/>
    <col min="5" max="5" width="0.13671875" style="0" customWidth="1"/>
    <col min="6" max="6" width="2.7109375" style="0" hidden="1" customWidth="1"/>
    <col min="7" max="7" width="16.00390625" style="0" hidden="1" customWidth="1"/>
    <col min="8" max="8" width="14.421875" style="0" hidden="1" customWidth="1"/>
    <col min="9" max="9" width="14.00390625" style="0" hidden="1" customWidth="1"/>
    <col min="10" max="10" width="16.28125" style="0" hidden="1" customWidth="1"/>
    <col min="11" max="11" width="16.57421875" style="0" hidden="1" customWidth="1"/>
    <col min="12" max="12" width="27.00390625" style="0" hidden="1" customWidth="1"/>
    <col min="13" max="13" width="23.8515625" style="0" customWidth="1"/>
    <col min="14" max="14" width="31.8515625" style="0" customWidth="1"/>
  </cols>
  <sheetData>
    <row r="1" spans="1:14" ht="18" customHeight="1">
      <c r="A1" s="84"/>
      <c r="B1" s="514" t="s">
        <v>320</v>
      </c>
      <c r="C1" s="514"/>
      <c r="D1" s="514"/>
      <c r="E1" s="514"/>
      <c r="F1" s="514"/>
      <c r="G1" s="514"/>
      <c r="H1" s="514"/>
      <c r="I1" s="514"/>
      <c r="J1" s="514"/>
      <c r="K1" s="514"/>
      <c r="L1" s="514"/>
      <c r="M1" s="514"/>
      <c r="N1" s="514"/>
    </row>
    <row r="2" spans="2:14" ht="32.25" customHeight="1">
      <c r="B2" s="373" t="s">
        <v>521</v>
      </c>
      <c r="C2" s="373"/>
      <c r="D2" s="373"/>
      <c r="E2" s="373"/>
      <c r="F2" s="373"/>
      <c r="G2" s="373"/>
      <c r="H2" s="373"/>
      <c r="I2" s="373"/>
      <c r="J2" s="373"/>
      <c r="K2" s="373"/>
      <c r="L2" s="373"/>
      <c r="M2" s="373"/>
      <c r="N2" s="304"/>
    </row>
    <row r="3" spans="1:14" ht="15">
      <c r="A3" s="305"/>
      <c r="B3" s="305"/>
      <c r="C3" s="305"/>
      <c r="D3" s="305"/>
      <c r="E3" s="305"/>
      <c r="F3" s="305"/>
      <c r="G3" s="305"/>
      <c r="H3" s="305"/>
      <c r="I3" s="305"/>
      <c r="J3" s="305"/>
      <c r="K3" s="305"/>
      <c r="L3" s="305"/>
      <c r="M3" s="305"/>
      <c r="N3" s="305"/>
    </row>
    <row r="4" spans="1:14" ht="19.5" customHeight="1">
      <c r="A4" s="507" t="s">
        <v>300</v>
      </c>
      <c r="B4" s="507" t="s">
        <v>301</v>
      </c>
      <c r="C4" s="507" t="s">
        <v>2</v>
      </c>
      <c r="D4" s="507" t="s">
        <v>73</v>
      </c>
      <c r="E4" s="508" t="s">
        <v>369</v>
      </c>
      <c r="F4" s="508"/>
      <c r="G4" s="508" t="s">
        <v>382</v>
      </c>
      <c r="H4" s="508"/>
      <c r="I4" s="508" t="s">
        <v>449</v>
      </c>
      <c r="J4" s="508"/>
      <c r="K4" s="461" t="s">
        <v>469</v>
      </c>
      <c r="L4" s="509"/>
      <c r="M4" s="461" t="s">
        <v>470</v>
      </c>
      <c r="N4" s="509"/>
    </row>
    <row r="5" spans="1:14" ht="20.25" customHeight="1">
      <c r="A5" s="507"/>
      <c r="B5" s="507"/>
      <c r="C5" s="507"/>
      <c r="D5" s="507"/>
      <c r="E5" s="507" t="s">
        <v>302</v>
      </c>
      <c r="F5" s="507"/>
      <c r="G5" s="507" t="s">
        <v>302</v>
      </c>
      <c r="H5" s="507"/>
      <c r="I5" s="507" t="s">
        <v>302</v>
      </c>
      <c r="J5" s="507"/>
      <c r="K5" s="507" t="s">
        <v>302</v>
      </c>
      <c r="L5" s="507"/>
      <c r="M5" s="507" t="s">
        <v>302</v>
      </c>
      <c r="N5" s="507"/>
    </row>
    <row r="6" spans="1:14" ht="34.5" customHeight="1">
      <c r="A6" s="507"/>
      <c r="B6" s="507"/>
      <c r="C6" s="507"/>
      <c r="D6" s="507"/>
      <c r="E6" s="510" t="s">
        <v>319</v>
      </c>
      <c r="F6" s="511"/>
      <c r="G6" s="510" t="s">
        <v>319</v>
      </c>
      <c r="H6" s="511"/>
      <c r="I6" s="510" t="s">
        <v>319</v>
      </c>
      <c r="J6" s="511"/>
      <c r="K6" s="510" t="s">
        <v>319</v>
      </c>
      <c r="L6" s="511"/>
      <c r="M6" s="510" t="s">
        <v>319</v>
      </c>
      <c r="N6" s="511"/>
    </row>
    <row r="7" spans="1:14" ht="18.75" customHeight="1">
      <c r="A7" s="507"/>
      <c r="B7" s="507"/>
      <c r="C7" s="507"/>
      <c r="D7" s="507"/>
      <c r="E7" s="116" t="s">
        <v>77</v>
      </c>
      <c r="F7" s="116" t="s">
        <v>307</v>
      </c>
      <c r="G7" s="116" t="s">
        <v>77</v>
      </c>
      <c r="H7" s="116" t="s">
        <v>307</v>
      </c>
      <c r="I7" s="116" t="s">
        <v>77</v>
      </c>
      <c r="J7" s="116" t="s">
        <v>307</v>
      </c>
      <c r="K7" s="116" t="s">
        <v>77</v>
      </c>
      <c r="L7" s="116" t="s">
        <v>307</v>
      </c>
      <c r="M7" s="116" t="s">
        <v>77</v>
      </c>
      <c r="N7" s="116" t="s">
        <v>307</v>
      </c>
    </row>
    <row r="8" spans="1:14" ht="14.25">
      <c r="A8" s="306" t="s">
        <v>308</v>
      </c>
      <c r="B8" s="306" t="s">
        <v>309</v>
      </c>
      <c r="C8" s="307">
        <v>3</v>
      </c>
      <c r="D8" s="306">
        <v>4</v>
      </c>
      <c r="E8" s="308">
        <v>5</v>
      </c>
      <c r="F8" s="308">
        <v>6</v>
      </c>
      <c r="G8" s="308">
        <v>5</v>
      </c>
      <c r="H8" s="308">
        <v>6</v>
      </c>
      <c r="I8" s="308">
        <v>5</v>
      </c>
      <c r="J8" s="308">
        <v>6</v>
      </c>
      <c r="K8" s="308">
        <v>5</v>
      </c>
      <c r="L8" s="308">
        <v>6</v>
      </c>
      <c r="M8" s="308">
        <v>5</v>
      </c>
      <c r="N8" s="308">
        <v>6</v>
      </c>
    </row>
    <row r="9" spans="1:14" ht="18.75" customHeight="1">
      <c r="A9" s="133">
        <v>1</v>
      </c>
      <c r="B9" s="134" t="s">
        <v>5</v>
      </c>
      <c r="C9" s="133" t="s">
        <v>20</v>
      </c>
      <c r="D9" s="133">
        <v>1</v>
      </c>
      <c r="E9" s="512"/>
      <c r="F9" s="513">
        <v>3013.41</v>
      </c>
      <c r="G9" s="512"/>
      <c r="H9" s="513">
        <v>3200.75671311</v>
      </c>
      <c r="I9" s="512"/>
      <c r="J9" s="513">
        <f>H9*1.059</f>
        <v>3389.60135918349</v>
      </c>
      <c r="K9" s="512">
        <v>4331.23</v>
      </c>
      <c r="L9" s="513">
        <f>J9*1.2778</f>
        <v>4331.232616764663</v>
      </c>
      <c r="M9" s="512">
        <v>4558.19</v>
      </c>
      <c r="N9" s="513">
        <f>L9*5.24/100+L9</f>
        <v>4558.189205883132</v>
      </c>
    </row>
    <row r="10" spans="1:14" ht="18.75" customHeight="1">
      <c r="A10" s="133">
        <v>2</v>
      </c>
      <c r="B10" s="134" t="s">
        <v>6</v>
      </c>
      <c r="C10" s="133" t="s">
        <v>20</v>
      </c>
      <c r="D10" s="133">
        <v>1</v>
      </c>
      <c r="E10" s="512"/>
      <c r="F10" s="513"/>
      <c r="G10" s="512"/>
      <c r="H10" s="513"/>
      <c r="I10" s="512"/>
      <c r="J10" s="513"/>
      <c r="K10" s="512"/>
      <c r="L10" s="513"/>
      <c r="M10" s="512"/>
      <c r="N10" s="513"/>
    </row>
    <row r="11" spans="1:14" ht="18.75" customHeight="1">
      <c r="A11" s="133">
        <v>3</v>
      </c>
      <c r="B11" s="134" t="s">
        <v>195</v>
      </c>
      <c r="C11" s="133" t="s">
        <v>20</v>
      </c>
      <c r="D11" s="133">
        <v>1</v>
      </c>
      <c r="E11" s="512"/>
      <c r="F11" s="513"/>
      <c r="G11" s="512"/>
      <c r="H11" s="513"/>
      <c r="I11" s="512"/>
      <c r="J11" s="513"/>
      <c r="K11" s="512"/>
      <c r="L11" s="513"/>
      <c r="M11" s="512"/>
      <c r="N11" s="513"/>
    </row>
    <row r="12" spans="1:14" ht="18.75" customHeight="1">
      <c r="A12" s="133">
        <v>4</v>
      </c>
      <c r="B12" s="134" t="s">
        <v>8</v>
      </c>
      <c r="C12" s="133" t="s">
        <v>21</v>
      </c>
      <c r="D12" s="133">
        <v>20</v>
      </c>
      <c r="E12" s="135">
        <v>200.89412759400068</v>
      </c>
      <c r="F12" s="221">
        <f>E12*D12</f>
        <v>4017.8825518800136</v>
      </c>
      <c r="G12" s="135">
        <v>213.38391640064728</v>
      </c>
      <c r="H12" s="221">
        <v>4267.678328012946</v>
      </c>
      <c r="I12" s="135">
        <f>G12*1.059</f>
        <v>225.97356746828547</v>
      </c>
      <c r="J12" s="221">
        <f>I12*D12</f>
        <v>4519.471349365709</v>
      </c>
      <c r="K12" s="135">
        <f>I12*1.2778</f>
        <v>288.7490245109752</v>
      </c>
      <c r="L12" s="221">
        <f>K12*D12</f>
        <v>5774.980490219504</v>
      </c>
      <c r="M12" s="135">
        <f>K12*1.0524</f>
        <v>303.87947339535026</v>
      </c>
      <c r="N12" s="221">
        <f>M12*D12</f>
        <v>6077.589467907005</v>
      </c>
    </row>
    <row r="13" spans="1:14" ht="18.75" customHeight="1">
      <c r="A13" s="133">
        <v>5</v>
      </c>
      <c r="B13" s="134" t="s">
        <v>28</v>
      </c>
      <c r="C13" s="133" t="s">
        <v>21</v>
      </c>
      <c r="D13" s="133">
        <v>20</v>
      </c>
      <c r="E13" s="135">
        <v>40.17882551880014</v>
      </c>
      <c r="F13" s="221">
        <f aca="true" t="shared" si="0" ref="F13:F20">E13*D13</f>
        <v>803.5765103760027</v>
      </c>
      <c r="G13" s="135">
        <v>42.67678328012946</v>
      </c>
      <c r="H13" s="221">
        <v>853.5356656025892</v>
      </c>
      <c r="I13" s="135">
        <f aca="true" t="shared" si="1" ref="I13:I20">G13*1.059</f>
        <v>45.1947134936571</v>
      </c>
      <c r="J13" s="221">
        <f aca="true" t="shared" si="2" ref="J13:J20">I13*D13</f>
        <v>903.894269873142</v>
      </c>
      <c r="K13" s="135">
        <f aca="true" t="shared" si="3" ref="K13:K20">I13*1.2778</f>
        <v>57.74980490219504</v>
      </c>
      <c r="L13" s="221">
        <f aca="true" t="shared" si="4" ref="L13:L20">K13*D13</f>
        <v>1154.9960980439007</v>
      </c>
      <c r="M13" s="135">
        <f aca="true" t="shared" si="5" ref="M13:M20">K13*1.0524</f>
        <v>60.775894679070056</v>
      </c>
      <c r="N13" s="221">
        <f aca="true" t="shared" si="6" ref="N13:N20">M13*D13</f>
        <v>1215.517893581401</v>
      </c>
    </row>
    <row r="14" spans="1:14" ht="18.75" customHeight="1">
      <c r="A14" s="133">
        <v>6</v>
      </c>
      <c r="B14" s="134" t="s">
        <v>9</v>
      </c>
      <c r="C14" s="133" t="s">
        <v>21</v>
      </c>
      <c r="D14" s="133">
        <v>12</v>
      </c>
      <c r="E14" s="135">
        <v>180.8047148346006</v>
      </c>
      <c r="F14" s="221">
        <f t="shared" si="0"/>
        <v>2169.656578015207</v>
      </c>
      <c r="G14" s="135">
        <v>192.04552476058254</v>
      </c>
      <c r="H14" s="221">
        <v>2304.5462971269903</v>
      </c>
      <c r="I14" s="135">
        <f t="shared" si="1"/>
        <v>203.37621072145689</v>
      </c>
      <c r="J14" s="221">
        <f t="shared" si="2"/>
        <v>2440.5145286574825</v>
      </c>
      <c r="K14" s="135">
        <f t="shared" si="3"/>
        <v>259.8741220598776</v>
      </c>
      <c r="L14" s="221">
        <f t="shared" si="4"/>
        <v>3118.489464718531</v>
      </c>
      <c r="M14" s="135">
        <f t="shared" si="5"/>
        <v>273.4915260558152</v>
      </c>
      <c r="N14" s="221">
        <f t="shared" si="6"/>
        <v>3281.898312669782</v>
      </c>
    </row>
    <row r="15" spans="1:14" ht="30.75" customHeight="1">
      <c r="A15" s="133">
        <v>7</v>
      </c>
      <c r="B15" s="134" t="s">
        <v>103</v>
      </c>
      <c r="C15" s="133" t="s">
        <v>21</v>
      </c>
      <c r="D15" s="133">
        <v>20</v>
      </c>
      <c r="E15" s="135">
        <v>200.89412759400068</v>
      </c>
      <c r="F15" s="221">
        <f t="shared" si="0"/>
        <v>4017.8825518800136</v>
      </c>
      <c r="G15" s="135">
        <v>213.38391640064728</v>
      </c>
      <c r="H15" s="221">
        <v>4267.678328012946</v>
      </c>
      <c r="I15" s="135">
        <f t="shared" si="1"/>
        <v>225.97356746828547</v>
      </c>
      <c r="J15" s="221">
        <f t="shared" si="2"/>
        <v>4519.471349365709</v>
      </c>
      <c r="K15" s="135">
        <f t="shared" si="3"/>
        <v>288.7490245109752</v>
      </c>
      <c r="L15" s="221">
        <f t="shared" si="4"/>
        <v>5774.980490219504</v>
      </c>
      <c r="M15" s="135">
        <f t="shared" si="5"/>
        <v>303.87947339535026</v>
      </c>
      <c r="N15" s="221">
        <f t="shared" si="6"/>
        <v>6077.589467907005</v>
      </c>
    </row>
    <row r="16" spans="1:14" ht="36.75" customHeight="1">
      <c r="A16" s="133">
        <v>8</v>
      </c>
      <c r="B16" s="134" t="s">
        <v>321</v>
      </c>
      <c r="C16" s="133" t="s">
        <v>21</v>
      </c>
      <c r="D16" s="133">
        <v>20</v>
      </c>
      <c r="E16" s="135">
        <v>50.22353189850017</v>
      </c>
      <c r="F16" s="221">
        <f t="shared" si="0"/>
        <v>1004.4706379700034</v>
      </c>
      <c r="G16" s="135">
        <v>53.34597910016182</v>
      </c>
      <c r="H16" s="221">
        <v>1066.9195820032364</v>
      </c>
      <c r="I16" s="135">
        <f t="shared" si="1"/>
        <v>56.49339186707137</v>
      </c>
      <c r="J16" s="221">
        <f t="shared" si="2"/>
        <v>1129.8678373414273</v>
      </c>
      <c r="K16" s="135">
        <f t="shared" si="3"/>
        <v>72.1872561277438</v>
      </c>
      <c r="L16" s="221">
        <f t="shared" si="4"/>
        <v>1443.745122554876</v>
      </c>
      <c r="M16" s="135">
        <f t="shared" si="5"/>
        <v>75.96986834883757</v>
      </c>
      <c r="N16" s="221">
        <f t="shared" si="6"/>
        <v>1519.3973669767513</v>
      </c>
    </row>
    <row r="17" spans="1:14" ht="21.75" customHeight="1">
      <c r="A17" s="133">
        <v>9</v>
      </c>
      <c r="B17" s="134" t="s">
        <v>48</v>
      </c>
      <c r="C17" s="133" t="s">
        <v>21</v>
      </c>
      <c r="D17" s="133">
        <v>20</v>
      </c>
      <c r="E17" s="135">
        <v>502.2353189850017</v>
      </c>
      <c r="F17" s="221">
        <f t="shared" si="0"/>
        <v>10044.706379700034</v>
      </c>
      <c r="G17" s="135">
        <v>533.4597910016182</v>
      </c>
      <c r="H17" s="221">
        <v>10669.195820032364</v>
      </c>
      <c r="I17" s="135">
        <f t="shared" si="1"/>
        <v>564.9339186707136</v>
      </c>
      <c r="J17" s="221">
        <f t="shared" si="2"/>
        <v>11298.678373414274</v>
      </c>
      <c r="K17" s="135">
        <f t="shared" si="3"/>
        <v>721.872561277438</v>
      </c>
      <c r="L17" s="221">
        <f t="shared" si="4"/>
        <v>14437.451225548759</v>
      </c>
      <c r="M17" s="135">
        <f t="shared" si="5"/>
        <v>759.6986834883758</v>
      </c>
      <c r="N17" s="221">
        <f t="shared" si="6"/>
        <v>15193.973669767514</v>
      </c>
    </row>
    <row r="18" spans="1:14" s="59" customFormat="1" ht="22.5" customHeight="1">
      <c r="A18" s="138">
        <v>10</v>
      </c>
      <c r="B18" s="141" t="s">
        <v>12</v>
      </c>
      <c r="C18" s="133" t="s">
        <v>466</v>
      </c>
      <c r="D18" s="133">
        <v>119</v>
      </c>
      <c r="E18" s="135">
        <v>16.071530207520055</v>
      </c>
      <c r="F18" s="221">
        <f t="shared" si="0"/>
        <v>1912.5120946948866</v>
      </c>
      <c r="G18" s="135">
        <f>E18*1.062171</f>
        <v>17.070713312051783</v>
      </c>
      <c r="H18" s="221">
        <f>G18*D18</f>
        <v>2031.414884134162</v>
      </c>
      <c r="I18" s="221">
        <f>G18*1.059</f>
        <v>18.077885397462836</v>
      </c>
      <c r="J18" s="221">
        <f>I18*D18</f>
        <v>2151.2683622980776</v>
      </c>
      <c r="K18" s="135">
        <f t="shared" si="3"/>
        <v>23.099921960878014</v>
      </c>
      <c r="L18" s="221">
        <f t="shared" si="4"/>
        <v>2748.8907133444836</v>
      </c>
      <c r="M18" s="135">
        <f t="shared" si="5"/>
        <v>24.31035787162802</v>
      </c>
      <c r="N18" s="221">
        <f t="shared" si="6"/>
        <v>2892.9325867237344</v>
      </c>
    </row>
    <row r="19" spans="1:14" ht="18.75" customHeight="1">
      <c r="A19" s="133">
        <v>11</v>
      </c>
      <c r="B19" s="134" t="s">
        <v>26</v>
      </c>
      <c r="C19" s="133" t="s">
        <v>21</v>
      </c>
      <c r="D19" s="133">
        <v>12</v>
      </c>
      <c r="E19" s="135">
        <v>140.6258893158005</v>
      </c>
      <c r="F19" s="221">
        <f t="shared" si="0"/>
        <v>1687.510671789606</v>
      </c>
      <c r="G19" s="135">
        <v>149.3687414804531</v>
      </c>
      <c r="H19" s="221">
        <v>1792.4248977654374</v>
      </c>
      <c r="I19" s="135">
        <f t="shared" si="1"/>
        <v>158.18149722779984</v>
      </c>
      <c r="J19" s="221">
        <f t="shared" si="2"/>
        <v>1898.1779667335982</v>
      </c>
      <c r="K19" s="135">
        <f t="shared" si="3"/>
        <v>202.12431715768264</v>
      </c>
      <c r="L19" s="221">
        <f t="shared" si="4"/>
        <v>2425.4918058921917</v>
      </c>
      <c r="M19" s="135">
        <f t="shared" si="5"/>
        <v>212.71563137674522</v>
      </c>
      <c r="N19" s="221">
        <f t="shared" si="6"/>
        <v>2552.5875765209425</v>
      </c>
    </row>
    <row r="20" spans="1:14" ht="22.5" customHeight="1">
      <c r="A20" s="133">
        <v>12</v>
      </c>
      <c r="B20" s="134" t="s">
        <v>119</v>
      </c>
      <c r="C20" s="133" t="s">
        <v>21</v>
      </c>
      <c r="D20" s="133">
        <v>20</v>
      </c>
      <c r="E20" s="135">
        <v>40.17882551880014</v>
      </c>
      <c r="F20" s="221">
        <f t="shared" si="0"/>
        <v>803.5765103760027</v>
      </c>
      <c r="G20" s="135">
        <v>42.67678328012946</v>
      </c>
      <c r="H20" s="221">
        <v>853.5356656025892</v>
      </c>
      <c r="I20" s="135">
        <f t="shared" si="1"/>
        <v>45.1947134936571</v>
      </c>
      <c r="J20" s="221">
        <f t="shared" si="2"/>
        <v>903.894269873142</v>
      </c>
      <c r="K20" s="135">
        <f t="shared" si="3"/>
        <v>57.74980490219504</v>
      </c>
      <c r="L20" s="221">
        <f t="shared" si="4"/>
        <v>1154.9960980439007</v>
      </c>
      <c r="M20" s="135">
        <f t="shared" si="5"/>
        <v>60.775894679070056</v>
      </c>
      <c r="N20" s="221">
        <f t="shared" si="6"/>
        <v>1215.517893581401</v>
      </c>
    </row>
    <row r="21" spans="1:14" ht="22.5" customHeight="1">
      <c r="A21" s="133">
        <v>13</v>
      </c>
      <c r="B21" s="116" t="s">
        <v>312</v>
      </c>
      <c r="C21" s="309"/>
      <c r="D21" s="310"/>
      <c r="E21" s="133"/>
      <c r="F21" s="311">
        <f>SUM(F9:F20)</f>
        <v>29475.184486681766</v>
      </c>
      <c r="G21" s="133"/>
      <c r="H21" s="311">
        <v>31307.686181403264</v>
      </c>
      <c r="I21" s="133"/>
      <c r="J21" s="311">
        <f>SUM(J9:J20)</f>
        <v>33154.83966610605</v>
      </c>
      <c r="K21" s="133"/>
      <c r="L21" s="311">
        <f>SUM(L9:L20)</f>
        <v>42365.25412535031</v>
      </c>
      <c r="M21" s="133"/>
      <c r="N21" s="311">
        <f>SUM(N9:N20)</f>
        <v>44585.19344151867</v>
      </c>
    </row>
    <row r="22" spans="1:14" ht="15.75" customHeight="1">
      <c r="A22" s="133">
        <v>14</v>
      </c>
      <c r="B22" s="134" t="s">
        <v>17</v>
      </c>
      <c r="C22" s="515"/>
      <c r="D22" s="516"/>
      <c r="E22" s="516"/>
      <c r="F22" s="516"/>
      <c r="G22" s="134"/>
      <c r="H22" s="137"/>
      <c r="I22" s="134"/>
      <c r="J22" s="137"/>
      <c r="K22" s="134"/>
      <c r="L22" s="137"/>
      <c r="M22" s="134"/>
      <c r="N22" s="133"/>
    </row>
    <row r="23" spans="1:14" ht="18" customHeight="1">
      <c r="A23" s="133">
        <v>15</v>
      </c>
      <c r="B23" s="141" t="s">
        <v>315</v>
      </c>
      <c r="C23" s="133" t="s">
        <v>76</v>
      </c>
      <c r="D23" s="133">
        <v>1</v>
      </c>
      <c r="E23" s="135">
        <v>6428.610019132839</v>
      </c>
      <c r="F23" s="135">
        <v>6428.610019132839</v>
      </c>
      <c r="G23" s="135">
        <v>6828.283132632347</v>
      </c>
      <c r="H23" s="135">
        <v>6828.283132632347</v>
      </c>
      <c r="I23" s="135">
        <f>G23*1.059</f>
        <v>7231.151837457654</v>
      </c>
      <c r="J23" s="221">
        <f>I23*D23</f>
        <v>7231.151837457654</v>
      </c>
      <c r="K23" s="135">
        <f>I23*1.2778</f>
        <v>9239.96581790339</v>
      </c>
      <c r="L23" s="221">
        <f>K23*D23</f>
        <v>9239.96581790339</v>
      </c>
      <c r="M23" s="135">
        <f>K23*1.0524</f>
        <v>9724.140026761528</v>
      </c>
      <c r="N23" s="221">
        <f>M23*D23</f>
        <v>9724.140026761528</v>
      </c>
    </row>
    <row r="24" spans="1:14" ht="15">
      <c r="A24" s="133"/>
      <c r="B24" s="116" t="s">
        <v>480</v>
      </c>
      <c r="C24" s="115"/>
      <c r="D24" s="115"/>
      <c r="E24" s="135">
        <v>0</v>
      </c>
      <c r="F24" s="311">
        <v>37736.296200536104</v>
      </c>
      <c r="G24" s="135">
        <v>0</v>
      </c>
      <c r="H24" s="311">
        <v>38135.96931403561</v>
      </c>
      <c r="I24" s="135">
        <v>0</v>
      </c>
      <c r="J24" s="311">
        <f>J21+J23</f>
        <v>40385.9915035637</v>
      </c>
      <c r="K24" s="135">
        <v>0</v>
      </c>
      <c r="L24" s="311">
        <f>L21+L23</f>
        <v>51605.2199432537</v>
      </c>
      <c r="M24" s="135"/>
      <c r="N24" s="311">
        <f>N21+N23</f>
        <v>54309.333468280194</v>
      </c>
    </row>
    <row r="25" spans="1:14" ht="18" customHeight="1">
      <c r="A25" s="310"/>
      <c r="B25" s="131" t="s">
        <v>317</v>
      </c>
      <c r="C25" s="310"/>
      <c r="D25" s="310"/>
      <c r="E25" s="115"/>
      <c r="F25" s="311">
        <v>33600.01222638362</v>
      </c>
      <c r="G25" s="115"/>
      <c r="H25" s="311">
        <v>38135.96931403561</v>
      </c>
      <c r="I25" s="115"/>
      <c r="J25" s="311">
        <f>J24</f>
        <v>40385.9915035637</v>
      </c>
      <c r="K25" s="115"/>
      <c r="L25" s="311">
        <v>51605</v>
      </c>
      <c r="M25" s="115"/>
      <c r="N25" s="311">
        <v>54309</v>
      </c>
    </row>
    <row r="28" ht="12.75">
      <c r="G28" s="31"/>
    </row>
  </sheetData>
  <sheetProtection/>
  <mergeCells count="32">
    <mergeCell ref="K9:K11"/>
    <mergeCell ref="L9:L11"/>
    <mergeCell ref="I4:J4"/>
    <mergeCell ref="I5:J5"/>
    <mergeCell ref="I6:J6"/>
    <mergeCell ref="I9:I11"/>
    <mergeCell ref="B4:B7"/>
    <mergeCell ref="E6:F6"/>
    <mergeCell ref="B2:M2"/>
    <mergeCell ref="K4:L4"/>
    <mergeCell ref="K5:L5"/>
    <mergeCell ref="K6:L6"/>
    <mergeCell ref="M9:M11"/>
    <mergeCell ref="N9:N11"/>
    <mergeCell ref="B1:N1"/>
    <mergeCell ref="C22:F22"/>
    <mergeCell ref="G9:G11"/>
    <mergeCell ref="H9:H11"/>
    <mergeCell ref="E9:E11"/>
    <mergeCell ref="F9:F11"/>
    <mergeCell ref="G6:H6"/>
    <mergeCell ref="J9:J11"/>
    <mergeCell ref="A4:A7"/>
    <mergeCell ref="G5:H5"/>
    <mergeCell ref="G4:H4"/>
    <mergeCell ref="M4:N4"/>
    <mergeCell ref="M5:N5"/>
    <mergeCell ref="M6:N6"/>
    <mergeCell ref="E5:F5"/>
    <mergeCell ref="E4:F4"/>
    <mergeCell ref="C4:C7"/>
    <mergeCell ref="D4:D7"/>
  </mergeCells>
  <printOptions/>
  <pageMargins left="0.71" right="0.15748031496062992" top="0.31496062992125984" bottom="0.3937007874015748"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00FF00"/>
  </sheetPr>
  <dimension ref="A1:N26"/>
  <sheetViews>
    <sheetView zoomScaleSheetLayoutView="5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R22" sqref="R22"/>
    </sheetView>
  </sheetViews>
  <sheetFormatPr defaultColWidth="9.140625" defaultRowHeight="12.75"/>
  <cols>
    <col min="1" max="1" width="5.8515625" style="0" customWidth="1"/>
    <col min="2" max="2" width="62.00390625" style="0" customWidth="1"/>
    <col min="3" max="4" width="8.421875" style="0" customWidth="1"/>
    <col min="5" max="5" width="11.00390625" style="0" hidden="1" customWidth="1"/>
    <col min="6" max="6" width="11.28125" style="0" hidden="1" customWidth="1"/>
    <col min="7" max="7" width="16.00390625" style="0" hidden="1" customWidth="1"/>
    <col min="8" max="8" width="13.421875" style="0" hidden="1" customWidth="1"/>
    <col min="9" max="9" width="14.28125" style="0" hidden="1" customWidth="1"/>
    <col min="10" max="10" width="15.57421875" style="0" hidden="1" customWidth="1"/>
    <col min="11" max="11" width="18.7109375" style="0" hidden="1" customWidth="1"/>
    <col min="12" max="12" width="24.140625" style="0" hidden="1" customWidth="1"/>
    <col min="13" max="14" width="28.00390625" style="0" customWidth="1"/>
  </cols>
  <sheetData>
    <row r="1" spans="1:14" ht="21.75" customHeight="1">
      <c r="A1" s="490" t="s">
        <v>322</v>
      </c>
      <c r="B1" s="490"/>
      <c r="C1" s="490"/>
      <c r="D1" s="490"/>
      <c r="E1" s="490"/>
      <c r="F1" s="490"/>
      <c r="G1" s="490"/>
      <c r="H1" s="490"/>
      <c r="I1" s="490"/>
      <c r="J1" s="490"/>
      <c r="K1" s="490"/>
      <c r="L1" s="490"/>
      <c r="M1" s="490"/>
      <c r="N1" s="490"/>
    </row>
    <row r="2" spans="2:14" ht="39.75" customHeight="1">
      <c r="B2" s="373" t="s">
        <v>325</v>
      </c>
      <c r="C2" s="373"/>
      <c r="D2" s="373"/>
      <c r="E2" s="373"/>
      <c r="F2" s="373"/>
      <c r="G2" s="373"/>
      <c r="H2" s="373"/>
      <c r="I2" s="373"/>
      <c r="J2" s="373"/>
      <c r="K2" s="373"/>
      <c r="L2" s="373"/>
      <c r="M2" s="373"/>
      <c r="N2" s="304"/>
    </row>
    <row r="3" spans="1:14" ht="15">
      <c r="A3" s="305"/>
      <c r="B3" s="305"/>
      <c r="C3" s="305"/>
      <c r="D3" s="305"/>
      <c r="E3" s="305"/>
      <c r="F3" s="305"/>
      <c r="G3" s="305"/>
      <c r="H3" s="305"/>
      <c r="I3" s="305"/>
      <c r="J3" s="305"/>
      <c r="K3" s="305"/>
      <c r="L3" s="305"/>
      <c r="M3" s="305"/>
      <c r="N3" s="305"/>
    </row>
    <row r="4" spans="1:14" ht="17.25" customHeight="1">
      <c r="A4" s="507" t="s">
        <v>300</v>
      </c>
      <c r="B4" s="507" t="s">
        <v>301</v>
      </c>
      <c r="C4" s="507" t="s">
        <v>2</v>
      </c>
      <c r="D4" s="507" t="s">
        <v>73</v>
      </c>
      <c r="E4" s="508" t="s">
        <v>369</v>
      </c>
      <c r="F4" s="508"/>
      <c r="G4" s="508" t="s">
        <v>382</v>
      </c>
      <c r="H4" s="508"/>
      <c r="I4" s="508" t="s">
        <v>449</v>
      </c>
      <c r="J4" s="508"/>
      <c r="K4" s="461" t="s">
        <v>469</v>
      </c>
      <c r="L4" s="509"/>
      <c r="M4" s="461" t="s">
        <v>470</v>
      </c>
      <c r="N4" s="509"/>
    </row>
    <row r="5" spans="1:14" ht="21" customHeight="1">
      <c r="A5" s="507"/>
      <c r="B5" s="507"/>
      <c r="C5" s="507"/>
      <c r="D5" s="507"/>
      <c r="E5" s="507" t="s">
        <v>302</v>
      </c>
      <c r="F5" s="507"/>
      <c r="G5" s="507" t="s">
        <v>302</v>
      </c>
      <c r="H5" s="507"/>
      <c r="I5" s="507" t="s">
        <v>302</v>
      </c>
      <c r="J5" s="507"/>
      <c r="K5" s="507" t="s">
        <v>302</v>
      </c>
      <c r="L5" s="507"/>
      <c r="M5" s="507" t="s">
        <v>302</v>
      </c>
      <c r="N5" s="507"/>
    </row>
    <row r="6" spans="1:14" ht="21.75" customHeight="1">
      <c r="A6" s="507"/>
      <c r="B6" s="507"/>
      <c r="C6" s="507"/>
      <c r="D6" s="507"/>
      <c r="E6" s="510" t="s">
        <v>323</v>
      </c>
      <c r="F6" s="511"/>
      <c r="G6" s="510" t="s">
        <v>324</v>
      </c>
      <c r="H6" s="511"/>
      <c r="I6" s="510" t="s">
        <v>324</v>
      </c>
      <c r="J6" s="511"/>
      <c r="K6" s="510" t="s">
        <v>324</v>
      </c>
      <c r="L6" s="511"/>
      <c r="M6" s="510" t="s">
        <v>324</v>
      </c>
      <c r="N6" s="511"/>
    </row>
    <row r="7" spans="1:14" ht="18.75" customHeight="1">
      <c r="A7" s="507"/>
      <c r="B7" s="507"/>
      <c r="C7" s="507"/>
      <c r="D7" s="507"/>
      <c r="E7" s="116" t="s">
        <v>77</v>
      </c>
      <c r="F7" s="116" t="s">
        <v>307</v>
      </c>
      <c r="G7" s="116" t="s">
        <v>77</v>
      </c>
      <c r="H7" s="116" t="s">
        <v>307</v>
      </c>
      <c r="I7" s="116" t="s">
        <v>77</v>
      </c>
      <c r="J7" s="116" t="s">
        <v>307</v>
      </c>
      <c r="K7" s="116" t="s">
        <v>77</v>
      </c>
      <c r="L7" s="116" t="s">
        <v>307</v>
      </c>
      <c r="M7" s="116" t="s">
        <v>77</v>
      </c>
      <c r="N7" s="116" t="s">
        <v>307</v>
      </c>
    </row>
    <row r="8" spans="1:14" ht="14.25">
      <c r="A8" s="306" t="s">
        <v>308</v>
      </c>
      <c r="B8" s="306" t="s">
        <v>309</v>
      </c>
      <c r="C8" s="307">
        <v>3</v>
      </c>
      <c r="D8" s="306">
        <v>4</v>
      </c>
      <c r="E8" s="308">
        <v>5</v>
      </c>
      <c r="F8" s="308">
        <v>6</v>
      </c>
      <c r="G8" s="308">
        <v>5</v>
      </c>
      <c r="H8" s="308">
        <v>6</v>
      </c>
      <c r="I8" s="308">
        <v>5</v>
      </c>
      <c r="J8" s="308">
        <v>6</v>
      </c>
      <c r="K8" s="308">
        <v>5</v>
      </c>
      <c r="L8" s="308">
        <v>6</v>
      </c>
      <c r="M8" s="308">
        <v>5</v>
      </c>
      <c r="N8" s="308">
        <v>6</v>
      </c>
    </row>
    <row r="9" spans="1:14" ht="20.25" customHeight="1">
      <c r="A9" s="133">
        <v>1</v>
      </c>
      <c r="B9" s="134" t="s">
        <v>5</v>
      </c>
      <c r="C9" s="133" t="s">
        <v>20</v>
      </c>
      <c r="D9" s="133">
        <v>1</v>
      </c>
      <c r="E9" s="512"/>
      <c r="F9" s="517">
        <v>3013.41</v>
      </c>
      <c r="G9" s="512"/>
      <c r="H9" s="517">
        <v>3200.75671311</v>
      </c>
      <c r="I9" s="512"/>
      <c r="J9" s="517">
        <f>H9*1.059</f>
        <v>3389.60135918349</v>
      </c>
      <c r="K9" s="512">
        <v>4331.23</v>
      </c>
      <c r="L9" s="517">
        <f>J9*1.2778</f>
        <v>4331.232616764663</v>
      </c>
      <c r="M9" s="512">
        <v>4558.19</v>
      </c>
      <c r="N9" s="517">
        <f>L9*5.24/100+L9</f>
        <v>4558.189205883132</v>
      </c>
    </row>
    <row r="10" spans="1:14" ht="17.25" customHeight="1">
      <c r="A10" s="133">
        <v>2</v>
      </c>
      <c r="B10" s="134" t="s">
        <v>6</v>
      </c>
      <c r="C10" s="133" t="s">
        <v>20</v>
      </c>
      <c r="D10" s="133">
        <v>1</v>
      </c>
      <c r="E10" s="512"/>
      <c r="F10" s="518"/>
      <c r="G10" s="512"/>
      <c r="H10" s="518"/>
      <c r="I10" s="512"/>
      <c r="J10" s="518"/>
      <c r="K10" s="512"/>
      <c r="L10" s="518"/>
      <c r="M10" s="512"/>
      <c r="N10" s="518"/>
    </row>
    <row r="11" spans="1:14" ht="17.25" customHeight="1">
      <c r="A11" s="133">
        <v>3</v>
      </c>
      <c r="B11" s="134" t="s">
        <v>195</v>
      </c>
      <c r="C11" s="133" t="s">
        <v>20</v>
      </c>
      <c r="D11" s="133">
        <v>1</v>
      </c>
      <c r="E11" s="512"/>
      <c r="F11" s="519"/>
      <c r="G11" s="512"/>
      <c r="H11" s="519"/>
      <c r="I11" s="512"/>
      <c r="J11" s="519"/>
      <c r="K11" s="512"/>
      <c r="L11" s="519"/>
      <c r="M11" s="512"/>
      <c r="N11" s="519"/>
    </row>
    <row r="12" spans="1:14" ht="18.75" customHeight="1">
      <c r="A12" s="133">
        <v>4</v>
      </c>
      <c r="B12" s="134" t="s">
        <v>8</v>
      </c>
      <c r="C12" s="133" t="s">
        <v>21</v>
      </c>
      <c r="D12" s="133">
        <v>20</v>
      </c>
      <c r="E12" s="135">
        <v>200.89412759400068</v>
      </c>
      <c r="F12" s="221">
        <f>E12*D12</f>
        <v>4017.8825518800136</v>
      </c>
      <c r="G12" s="135">
        <v>213.38391640064728</v>
      </c>
      <c r="H12" s="221">
        <v>4267.678328012946</v>
      </c>
      <c r="I12" s="135">
        <f>G12*1.059</f>
        <v>225.97356746828547</v>
      </c>
      <c r="J12" s="221">
        <f>I12*D12</f>
        <v>4519.471349365709</v>
      </c>
      <c r="K12" s="135">
        <f>I12*1.2778</f>
        <v>288.7490245109752</v>
      </c>
      <c r="L12" s="221">
        <f>K12*D12</f>
        <v>5774.980490219504</v>
      </c>
      <c r="M12" s="135">
        <f>K12*1.0524</f>
        <v>303.87947339535026</v>
      </c>
      <c r="N12" s="221">
        <f>M12*D12</f>
        <v>6077.589467907005</v>
      </c>
    </row>
    <row r="13" spans="1:14" ht="20.25" customHeight="1">
      <c r="A13" s="133">
        <v>5</v>
      </c>
      <c r="B13" s="134" t="s">
        <v>28</v>
      </c>
      <c r="C13" s="133" t="s">
        <v>21</v>
      </c>
      <c r="D13" s="133">
        <v>20</v>
      </c>
      <c r="E13" s="135">
        <v>40.17882551880014</v>
      </c>
      <c r="F13" s="221">
        <f aca="true" t="shared" si="0" ref="F13:F21">E13*D13</f>
        <v>803.5765103760027</v>
      </c>
      <c r="G13" s="135">
        <v>42.67678328012946</v>
      </c>
      <c r="H13" s="221">
        <v>853.5356656025892</v>
      </c>
      <c r="I13" s="135">
        <f aca="true" t="shared" si="1" ref="I13:I21">G13*1.059</f>
        <v>45.1947134936571</v>
      </c>
      <c r="J13" s="221">
        <f aca="true" t="shared" si="2" ref="J13:J21">I13*D13</f>
        <v>903.894269873142</v>
      </c>
      <c r="K13" s="135">
        <f aca="true" t="shared" si="3" ref="K13:K21">I13*1.2778</f>
        <v>57.74980490219504</v>
      </c>
      <c r="L13" s="221">
        <f aca="true" t="shared" si="4" ref="L13:L21">K13*D13</f>
        <v>1154.9960980439007</v>
      </c>
      <c r="M13" s="135">
        <f aca="true" t="shared" si="5" ref="M13:M21">K13*1.0524</f>
        <v>60.775894679070056</v>
      </c>
      <c r="N13" s="221">
        <f aca="true" t="shared" si="6" ref="N13:N21">M13*D13</f>
        <v>1215.517893581401</v>
      </c>
    </row>
    <row r="14" spans="1:14" ht="19.5" customHeight="1">
      <c r="A14" s="133">
        <v>6</v>
      </c>
      <c r="B14" s="134" t="s">
        <v>9</v>
      </c>
      <c r="C14" s="133" t="s">
        <v>21</v>
      </c>
      <c r="D14" s="133">
        <v>12</v>
      </c>
      <c r="E14" s="135">
        <v>180.8047148346006</v>
      </c>
      <c r="F14" s="221">
        <f t="shared" si="0"/>
        <v>2169.656578015207</v>
      </c>
      <c r="G14" s="135">
        <v>192.04552476058254</v>
      </c>
      <c r="H14" s="221">
        <v>2304.5462971269903</v>
      </c>
      <c r="I14" s="135">
        <f t="shared" si="1"/>
        <v>203.37621072145689</v>
      </c>
      <c r="J14" s="221">
        <f t="shared" si="2"/>
        <v>2440.5145286574825</v>
      </c>
      <c r="K14" s="135">
        <f t="shared" si="3"/>
        <v>259.8741220598776</v>
      </c>
      <c r="L14" s="221">
        <f t="shared" si="4"/>
        <v>3118.489464718531</v>
      </c>
      <c r="M14" s="135">
        <f t="shared" si="5"/>
        <v>273.4915260558152</v>
      </c>
      <c r="N14" s="221">
        <f t="shared" si="6"/>
        <v>3281.898312669782</v>
      </c>
    </row>
    <row r="15" spans="1:14" ht="28.5" customHeight="1">
      <c r="A15" s="133">
        <v>7</v>
      </c>
      <c r="B15" s="134" t="s">
        <v>103</v>
      </c>
      <c r="C15" s="133" t="s">
        <v>21</v>
      </c>
      <c r="D15" s="133">
        <v>20</v>
      </c>
      <c r="E15" s="135">
        <v>200.89412759400068</v>
      </c>
      <c r="F15" s="221">
        <f t="shared" si="0"/>
        <v>4017.8825518800136</v>
      </c>
      <c r="G15" s="135">
        <v>213.38391640064728</v>
      </c>
      <c r="H15" s="221">
        <v>4267.678328012946</v>
      </c>
      <c r="I15" s="135">
        <f t="shared" si="1"/>
        <v>225.97356746828547</v>
      </c>
      <c r="J15" s="221">
        <f t="shared" si="2"/>
        <v>4519.471349365709</v>
      </c>
      <c r="K15" s="135">
        <f t="shared" si="3"/>
        <v>288.7490245109752</v>
      </c>
      <c r="L15" s="221">
        <f t="shared" si="4"/>
        <v>5774.980490219504</v>
      </c>
      <c r="M15" s="135">
        <f t="shared" si="5"/>
        <v>303.87947339535026</v>
      </c>
      <c r="N15" s="221">
        <f t="shared" si="6"/>
        <v>6077.589467907005</v>
      </c>
    </row>
    <row r="16" spans="1:14" ht="37.5" customHeight="1">
      <c r="A16" s="133">
        <v>8</v>
      </c>
      <c r="B16" s="134" t="s">
        <v>326</v>
      </c>
      <c r="C16" s="133" t="s">
        <v>76</v>
      </c>
      <c r="D16" s="133">
        <v>5</v>
      </c>
      <c r="E16" s="135">
        <v>206.3875183720703</v>
      </c>
      <c r="F16" s="221">
        <f t="shared" si="0"/>
        <v>1031.9375918603514</v>
      </c>
      <c r="G16" s="135">
        <v>219.21883677678028</v>
      </c>
      <c r="H16" s="221">
        <v>1096.0941838839015</v>
      </c>
      <c r="I16" s="135">
        <f t="shared" si="1"/>
        <v>232.1527481466103</v>
      </c>
      <c r="J16" s="221">
        <f t="shared" si="2"/>
        <v>1160.7637407330515</v>
      </c>
      <c r="K16" s="135">
        <f t="shared" si="3"/>
        <v>296.64478158173864</v>
      </c>
      <c r="L16" s="221">
        <f t="shared" si="4"/>
        <v>1483.2239079086933</v>
      </c>
      <c r="M16" s="135">
        <f t="shared" si="5"/>
        <v>312.1889681366217</v>
      </c>
      <c r="N16" s="221">
        <f t="shared" si="6"/>
        <v>1560.9448406831086</v>
      </c>
    </row>
    <row r="17" spans="1:14" ht="35.25" customHeight="1">
      <c r="A17" s="133">
        <v>9</v>
      </c>
      <c r="B17" s="134" t="s">
        <v>443</v>
      </c>
      <c r="C17" s="133" t="s">
        <v>21</v>
      </c>
      <c r="D17" s="133">
        <v>1</v>
      </c>
      <c r="E17" s="135">
        <v>2837.828377615967</v>
      </c>
      <c r="F17" s="221">
        <f t="shared" si="0"/>
        <v>2837.828377615967</v>
      </c>
      <c r="G17" s="135">
        <v>3014.259005680729</v>
      </c>
      <c r="H17" s="221">
        <v>3014.259005680729</v>
      </c>
      <c r="I17" s="135">
        <f t="shared" si="1"/>
        <v>3192.100287015892</v>
      </c>
      <c r="J17" s="221">
        <f t="shared" si="2"/>
        <v>3192.100287015892</v>
      </c>
      <c r="K17" s="135">
        <f t="shared" si="3"/>
        <v>4078.8657467489065</v>
      </c>
      <c r="L17" s="221">
        <f t="shared" si="4"/>
        <v>4078.8657467489065</v>
      </c>
      <c r="M17" s="135">
        <f t="shared" si="5"/>
        <v>4292.598311878549</v>
      </c>
      <c r="N17" s="221">
        <f t="shared" si="6"/>
        <v>4292.598311878549</v>
      </c>
    </row>
    <row r="18" spans="1:14" ht="18" customHeight="1">
      <c r="A18" s="133">
        <v>10</v>
      </c>
      <c r="B18" s="134" t="s">
        <v>48</v>
      </c>
      <c r="C18" s="133" t="s">
        <v>21</v>
      </c>
      <c r="D18" s="133">
        <v>20</v>
      </c>
      <c r="E18" s="135">
        <v>502.2353189850017</v>
      </c>
      <c r="F18" s="221">
        <f t="shared" si="0"/>
        <v>10044.706379700034</v>
      </c>
      <c r="G18" s="135">
        <v>533.4597910016182</v>
      </c>
      <c r="H18" s="221">
        <v>10669.195820032364</v>
      </c>
      <c r="I18" s="135">
        <f t="shared" si="1"/>
        <v>564.9339186707136</v>
      </c>
      <c r="J18" s="221">
        <f t="shared" si="2"/>
        <v>11298.678373414274</v>
      </c>
      <c r="K18" s="135">
        <f t="shared" si="3"/>
        <v>721.872561277438</v>
      </c>
      <c r="L18" s="221">
        <f t="shared" si="4"/>
        <v>14437.451225548759</v>
      </c>
      <c r="M18" s="135">
        <f t="shared" si="5"/>
        <v>759.6986834883758</v>
      </c>
      <c r="N18" s="221">
        <f t="shared" si="6"/>
        <v>15193.973669767514</v>
      </c>
    </row>
    <row r="19" spans="1:14" s="59" customFormat="1" ht="21.75" customHeight="1">
      <c r="A19" s="138">
        <v>11</v>
      </c>
      <c r="B19" s="141" t="s">
        <v>12</v>
      </c>
      <c r="C19" s="133" t="s">
        <v>466</v>
      </c>
      <c r="D19" s="133">
        <v>119</v>
      </c>
      <c r="E19" s="135">
        <v>16.071530207520055</v>
      </c>
      <c r="F19" s="221">
        <f t="shared" si="0"/>
        <v>1912.5120946948866</v>
      </c>
      <c r="G19" s="135">
        <f>E19*1.062171</f>
        <v>17.070713312051783</v>
      </c>
      <c r="H19" s="221">
        <f>G19*D19</f>
        <v>2031.414884134162</v>
      </c>
      <c r="I19" s="221">
        <f>G19*1.059</f>
        <v>18.077885397462836</v>
      </c>
      <c r="J19" s="221">
        <f>I19*D19</f>
        <v>2151.2683622980776</v>
      </c>
      <c r="K19" s="135">
        <f t="shared" si="3"/>
        <v>23.099921960878014</v>
      </c>
      <c r="L19" s="221">
        <f t="shared" si="4"/>
        <v>2748.8907133444836</v>
      </c>
      <c r="M19" s="135">
        <f t="shared" si="5"/>
        <v>24.31035787162802</v>
      </c>
      <c r="N19" s="221">
        <f t="shared" si="6"/>
        <v>2892.9325867237344</v>
      </c>
    </row>
    <row r="20" spans="1:14" ht="15.75" customHeight="1">
      <c r="A20" s="133">
        <v>12</v>
      </c>
      <c r="B20" s="134" t="s">
        <v>26</v>
      </c>
      <c r="C20" s="133" t="s">
        <v>21</v>
      </c>
      <c r="D20" s="133">
        <v>12</v>
      </c>
      <c r="E20" s="135">
        <v>140.6258893158005</v>
      </c>
      <c r="F20" s="221">
        <f t="shared" si="0"/>
        <v>1687.510671789606</v>
      </c>
      <c r="G20" s="135">
        <v>149.3687414804531</v>
      </c>
      <c r="H20" s="221">
        <v>1792.4248977654374</v>
      </c>
      <c r="I20" s="135">
        <f t="shared" si="1"/>
        <v>158.18149722779984</v>
      </c>
      <c r="J20" s="221">
        <f t="shared" si="2"/>
        <v>1898.1779667335982</v>
      </c>
      <c r="K20" s="135">
        <f t="shared" si="3"/>
        <v>202.12431715768264</v>
      </c>
      <c r="L20" s="221">
        <f t="shared" si="4"/>
        <v>2425.4918058921917</v>
      </c>
      <c r="M20" s="135">
        <f t="shared" si="5"/>
        <v>212.71563137674522</v>
      </c>
      <c r="N20" s="221">
        <f t="shared" si="6"/>
        <v>2552.5875765209425</v>
      </c>
    </row>
    <row r="21" spans="1:14" ht="18" customHeight="1">
      <c r="A21" s="133">
        <v>13</v>
      </c>
      <c r="B21" s="134" t="s">
        <v>119</v>
      </c>
      <c r="C21" s="133" t="s">
        <v>21</v>
      </c>
      <c r="D21" s="133">
        <v>20</v>
      </c>
      <c r="E21" s="135">
        <v>40.17882551880014</v>
      </c>
      <c r="F21" s="221">
        <f t="shared" si="0"/>
        <v>803.5765103760027</v>
      </c>
      <c r="G21" s="135">
        <v>42.67678328012946</v>
      </c>
      <c r="H21" s="221">
        <v>853.5356656025892</v>
      </c>
      <c r="I21" s="135">
        <f t="shared" si="1"/>
        <v>45.1947134936571</v>
      </c>
      <c r="J21" s="221">
        <f t="shared" si="2"/>
        <v>903.894269873142</v>
      </c>
      <c r="K21" s="135">
        <f t="shared" si="3"/>
        <v>57.74980490219504</v>
      </c>
      <c r="L21" s="221">
        <f t="shared" si="4"/>
        <v>1154.9960980439007</v>
      </c>
      <c r="M21" s="135">
        <f t="shared" si="5"/>
        <v>60.775894679070056</v>
      </c>
      <c r="N21" s="221">
        <f t="shared" si="6"/>
        <v>1215.517893581401</v>
      </c>
    </row>
    <row r="22" spans="1:14" ht="19.5" customHeight="1">
      <c r="A22" s="133">
        <v>14</v>
      </c>
      <c r="B22" s="116" t="s">
        <v>312</v>
      </c>
      <c r="C22" s="309"/>
      <c r="D22" s="310"/>
      <c r="E22" s="133"/>
      <c r="F22" s="311">
        <f>SUM(F9:F21)</f>
        <v>32340.479818188083</v>
      </c>
      <c r="G22" s="133"/>
      <c r="H22" s="311">
        <v>34351.11978896466</v>
      </c>
      <c r="I22" s="133"/>
      <c r="J22" s="311">
        <f>SUM(J9:J21)</f>
        <v>36377.83585651357</v>
      </c>
      <c r="K22" s="133"/>
      <c r="L22" s="311">
        <f>SUM(L9:L21)</f>
        <v>46483.59865745303</v>
      </c>
      <c r="M22" s="133"/>
      <c r="N22" s="311">
        <f>SUM(N9:N21)</f>
        <v>48919.33922710358</v>
      </c>
    </row>
    <row r="23" spans="1:14" ht="16.5" customHeight="1">
      <c r="A23" s="133">
        <v>15</v>
      </c>
      <c r="B23" s="134" t="s">
        <v>17</v>
      </c>
      <c r="C23" s="312"/>
      <c r="D23" s="313"/>
      <c r="E23" s="313"/>
      <c r="F23" s="314"/>
      <c r="G23" s="134"/>
      <c r="H23" s="137"/>
      <c r="I23" s="134"/>
      <c r="J23" s="137"/>
      <c r="K23" s="134"/>
      <c r="L23" s="137"/>
      <c r="M23" s="134"/>
      <c r="N23" s="137"/>
    </row>
    <row r="24" spans="1:14" ht="16.5" customHeight="1">
      <c r="A24" s="133">
        <v>16</v>
      </c>
      <c r="B24" s="141" t="s">
        <v>314</v>
      </c>
      <c r="C24" s="133" t="s">
        <v>76</v>
      </c>
      <c r="D24" s="133">
        <v>1</v>
      </c>
      <c r="E24" s="135">
        <v>8638.448830437625</v>
      </c>
      <c r="F24" s="221">
        <v>8638.448830437625</v>
      </c>
      <c r="G24" s="135">
        <v>9175.509832674761</v>
      </c>
      <c r="H24" s="221">
        <v>9175.509832674761</v>
      </c>
      <c r="I24" s="135">
        <f>G24*1.059</f>
        <v>9716.864912802572</v>
      </c>
      <c r="J24" s="221">
        <f>I24*D24</f>
        <v>9716.864912802572</v>
      </c>
      <c r="K24" s="135">
        <f>I24*1.2778</f>
        <v>12416.209985579128</v>
      </c>
      <c r="L24" s="221">
        <f>K24*D24</f>
        <v>12416.209985579128</v>
      </c>
      <c r="M24" s="135">
        <f>K24*1.0524</f>
        <v>13066.819388823475</v>
      </c>
      <c r="N24" s="221">
        <f>M24*D24</f>
        <v>13066.819388823475</v>
      </c>
    </row>
    <row r="25" spans="1:14" ht="15">
      <c r="A25" s="133"/>
      <c r="B25" s="131" t="s">
        <v>316</v>
      </c>
      <c r="C25" s="115"/>
      <c r="D25" s="115"/>
      <c r="E25" s="135"/>
      <c r="F25" s="311">
        <f>F24+F22</f>
        <v>40978.928648625704</v>
      </c>
      <c r="G25" s="135"/>
      <c r="H25" s="311">
        <v>43526.62962163942</v>
      </c>
      <c r="I25" s="135"/>
      <c r="J25" s="311">
        <f>J22+J24</f>
        <v>46094.70076931614</v>
      </c>
      <c r="K25" s="135"/>
      <c r="L25" s="311">
        <f>L22+L24</f>
        <v>58899.80864303216</v>
      </c>
      <c r="M25" s="135"/>
      <c r="N25" s="311">
        <f>N22+N24</f>
        <v>61986.15861592705</v>
      </c>
    </row>
    <row r="26" spans="1:14" ht="15">
      <c r="A26" s="310"/>
      <c r="B26" s="131" t="s">
        <v>317</v>
      </c>
      <c r="C26" s="310"/>
      <c r="D26" s="310"/>
      <c r="E26" s="115"/>
      <c r="F26" s="311">
        <v>40424.63832088808</v>
      </c>
      <c r="G26" s="115"/>
      <c r="H26" s="311">
        <v>43526.62962163942</v>
      </c>
      <c r="I26" s="115"/>
      <c r="J26" s="311">
        <f>J25</f>
        <v>46094.70076931614</v>
      </c>
      <c r="K26" s="115"/>
      <c r="L26" s="311">
        <v>58900</v>
      </c>
      <c r="M26" s="135"/>
      <c r="N26" s="311">
        <v>61986</v>
      </c>
    </row>
  </sheetData>
  <sheetProtection/>
  <mergeCells count="31">
    <mergeCell ref="B2:M2"/>
    <mergeCell ref="A4:A7"/>
    <mergeCell ref="C4:C7"/>
    <mergeCell ref="D4:D7"/>
    <mergeCell ref="E4:F4"/>
    <mergeCell ref="G4:H4"/>
    <mergeCell ref="B4:B7"/>
    <mergeCell ref="K4:L4"/>
    <mergeCell ref="K5:L5"/>
    <mergeCell ref="K6:L6"/>
    <mergeCell ref="K9:K11"/>
    <mergeCell ref="L9:L11"/>
    <mergeCell ref="I5:J5"/>
    <mergeCell ref="I6:J6"/>
    <mergeCell ref="H9:H11"/>
    <mergeCell ref="E5:F5"/>
    <mergeCell ref="I9:I11"/>
    <mergeCell ref="J9:J11"/>
    <mergeCell ref="G9:G11"/>
    <mergeCell ref="F9:F11"/>
    <mergeCell ref="G6:H6"/>
    <mergeCell ref="A1:N1"/>
    <mergeCell ref="E9:E11"/>
    <mergeCell ref="G5:H5"/>
    <mergeCell ref="I4:J4"/>
    <mergeCell ref="E6:F6"/>
    <mergeCell ref="M4:N4"/>
    <mergeCell ref="M5:N5"/>
    <mergeCell ref="M6:N6"/>
    <mergeCell ref="M9:M11"/>
    <mergeCell ref="N9:N11"/>
  </mergeCells>
  <printOptions/>
  <pageMargins left="0.7480314960629921" right="0.15748031496062992" top="0.5118110236220472" bottom="0.35433070866141736"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tabColor rgb="FF00FF00"/>
  </sheetPr>
  <dimension ref="A1:N32"/>
  <sheetViews>
    <sheetView zoomScalePageLayoutView="0" workbookViewId="0" topLeftCell="A1">
      <selection activeCell="Q13" sqref="Q13"/>
    </sheetView>
  </sheetViews>
  <sheetFormatPr defaultColWidth="9.140625" defaultRowHeight="12.75"/>
  <cols>
    <col min="1" max="1" width="7.140625" style="0" customWidth="1"/>
    <col min="2" max="2" width="72.140625" style="0" customWidth="1"/>
    <col min="3" max="3" width="9.8515625" style="0" customWidth="1"/>
    <col min="4" max="4" width="9.140625" style="0" customWidth="1"/>
    <col min="5" max="5" width="0.2890625" style="0" hidden="1" customWidth="1"/>
    <col min="6" max="6" width="12.57421875" style="0" hidden="1" customWidth="1"/>
    <col min="7" max="7" width="9.421875" style="0" hidden="1" customWidth="1"/>
    <col min="8" max="8" width="14.57421875" style="0" hidden="1" customWidth="1"/>
    <col min="9" max="9" width="9.7109375" style="0" hidden="1" customWidth="1"/>
    <col min="10" max="10" width="13.00390625" style="0" hidden="1" customWidth="1"/>
    <col min="11" max="11" width="14.7109375" style="0" hidden="1" customWidth="1"/>
    <col min="12" max="12" width="16.7109375" style="0" hidden="1" customWidth="1"/>
    <col min="13" max="13" width="14.57421875" style="0" customWidth="1"/>
    <col min="14" max="14" width="14.8515625" style="0" customWidth="1"/>
  </cols>
  <sheetData>
    <row r="1" spans="2:14" ht="22.5" customHeight="1">
      <c r="B1" s="356" t="s">
        <v>360</v>
      </c>
      <c r="C1" s="356"/>
      <c r="D1" s="356"/>
      <c r="E1" s="296"/>
      <c r="F1" s="296"/>
      <c r="G1" s="296"/>
      <c r="H1" s="296"/>
      <c r="I1" s="296"/>
      <c r="J1" s="296"/>
      <c r="K1" s="296"/>
      <c r="L1" s="296"/>
      <c r="M1" s="296"/>
      <c r="N1" s="296"/>
    </row>
    <row r="2" spans="2:14" ht="10.5" customHeight="1">
      <c r="B2" s="146"/>
      <c r="C2" s="146"/>
      <c r="D2" s="146"/>
      <c r="E2" s="296"/>
      <c r="F2" s="296"/>
      <c r="G2" s="296"/>
      <c r="H2" s="296"/>
      <c r="I2" s="296"/>
      <c r="J2" s="296"/>
      <c r="K2" s="296"/>
      <c r="L2" s="296"/>
      <c r="M2" s="296"/>
      <c r="N2" s="296"/>
    </row>
    <row r="3" spans="2:14" ht="21.75" customHeight="1">
      <c r="B3" s="357" t="s">
        <v>522</v>
      </c>
      <c r="C3" s="357"/>
      <c r="D3" s="357"/>
      <c r="E3" s="357"/>
      <c r="F3" s="357"/>
      <c r="G3" s="357"/>
      <c r="H3" s="357"/>
      <c r="I3" s="357"/>
      <c r="J3" s="357"/>
      <c r="K3" s="357"/>
      <c r="L3" s="357"/>
      <c r="M3" s="357"/>
      <c r="N3" s="357"/>
    </row>
    <row r="4" spans="1:14" ht="30" customHeight="1">
      <c r="A4" s="360" t="s">
        <v>79</v>
      </c>
      <c r="B4" s="364" t="s">
        <v>1</v>
      </c>
      <c r="C4" s="364" t="s">
        <v>2</v>
      </c>
      <c r="D4" s="364" t="s">
        <v>73</v>
      </c>
      <c r="E4" s="358" t="s">
        <v>371</v>
      </c>
      <c r="F4" s="446"/>
      <c r="G4" s="358" t="s">
        <v>390</v>
      </c>
      <c r="H4" s="446"/>
      <c r="I4" s="358" t="s">
        <v>450</v>
      </c>
      <c r="J4" s="446"/>
      <c r="K4" s="358" t="s">
        <v>469</v>
      </c>
      <c r="L4" s="358"/>
      <c r="M4" s="358" t="s">
        <v>470</v>
      </c>
      <c r="N4" s="358"/>
    </row>
    <row r="5" spans="1:14" ht="17.25" customHeight="1">
      <c r="A5" s="457"/>
      <c r="B5" s="448"/>
      <c r="C5" s="448"/>
      <c r="D5" s="448"/>
      <c r="E5" s="1" t="s">
        <v>77</v>
      </c>
      <c r="F5" s="1" t="s">
        <v>81</v>
      </c>
      <c r="G5" s="1" t="s">
        <v>77</v>
      </c>
      <c r="H5" s="1" t="s">
        <v>81</v>
      </c>
      <c r="I5" s="1" t="s">
        <v>77</v>
      </c>
      <c r="J5" s="1" t="s">
        <v>81</v>
      </c>
      <c r="K5" s="1" t="s">
        <v>77</v>
      </c>
      <c r="L5" s="1" t="s">
        <v>81</v>
      </c>
      <c r="M5" s="1" t="s">
        <v>77</v>
      </c>
      <c r="N5" s="1" t="s">
        <v>81</v>
      </c>
    </row>
    <row r="6" spans="1:14" ht="19.5" customHeight="1">
      <c r="A6" s="53">
        <v>1</v>
      </c>
      <c r="B6" s="10" t="s">
        <v>8</v>
      </c>
      <c r="C6" s="8" t="s">
        <v>41</v>
      </c>
      <c r="D6" s="8">
        <v>10</v>
      </c>
      <c r="E6" s="18">
        <v>200.89412759400068</v>
      </c>
      <c r="F6" s="18">
        <f>E6*D6</f>
        <v>2008.9412759400068</v>
      </c>
      <c r="G6" s="18">
        <v>213.38391640064728</v>
      </c>
      <c r="H6" s="18">
        <v>2133.839164006473</v>
      </c>
      <c r="I6" s="18">
        <f>G6*1.059</f>
        <v>225.97356746828547</v>
      </c>
      <c r="J6" s="18">
        <f>I6*D6</f>
        <v>2259.7356746828546</v>
      </c>
      <c r="K6" s="18">
        <f>I6*1.2778</f>
        <v>288.7490245109752</v>
      </c>
      <c r="L6" s="18">
        <f>K6*D6</f>
        <v>2887.490245109752</v>
      </c>
      <c r="M6" s="18">
        <f>K6*1.0524</f>
        <v>303.87947339535026</v>
      </c>
      <c r="N6" s="18">
        <f>M6*D6</f>
        <v>3038.7947339535026</v>
      </c>
    </row>
    <row r="7" spans="1:14" ht="19.5" customHeight="1">
      <c r="A7" s="53">
        <f>A6+1</f>
        <v>2</v>
      </c>
      <c r="B7" s="10" t="s">
        <v>9</v>
      </c>
      <c r="C7" s="8" t="s">
        <v>41</v>
      </c>
      <c r="D7" s="8">
        <v>40</v>
      </c>
      <c r="E7" s="18">
        <v>180.8047148346006</v>
      </c>
      <c r="F7" s="18">
        <f aca="true" t="shared" si="0" ref="F7:F28">E7*D7</f>
        <v>7232.188593384024</v>
      </c>
      <c r="G7" s="18">
        <v>192.04552476058254</v>
      </c>
      <c r="H7" s="18">
        <v>7681.820990423302</v>
      </c>
      <c r="I7" s="18">
        <f aca="true" t="shared" si="1" ref="I7:I28">G7*1.059</f>
        <v>203.37621072145689</v>
      </c>
      <c r="J7" s="18">
        <f aca="true" t="shared" si="2" ref="J7:J28">I7*D7</f>
        <v>8135.048428858276</v>
      </c>
      <c r="K7" s="18">
        <f aca="true" t="shared" si="3" ref="K7:K28">I7*1.2778</f>
        <v>259.8741220598776</v>
      </c>
      <c r="L7" s="18">
        <f aca="true" t="shared" si="4" ref="L7:L28">K7*D7</f>
        <v>10394.964882395105</v>
      </c>
      <c r="M7" s="18">
        <f aca="true" t="shared" si="5" ref="M7:M28">K7*1.0524</f>
        <v>273.4915260558152</v>
      </c>
      <c r="N7" s="18">
        <f aca="true" t="shared" si="6" ref="N7:N28">M7*D7</f>
        <v>10939.661042232608</v>
      </c>
    </row>
    <row r="8" spans="1:14" ht="19.5" customHeight="1">
      <c r="A8" s="53">
        <f aca="true" t="shared" si="7" ref="A8:A28">A7+1</f>
        <v>3</v>
      </c>
      <c r="B8" s="10" t="s">
        <v>28</v>
      </c>
      <c r="C8" s="8" t="s">
        <v>27</v>
      </c>
      <c r="D8" s="8">
        <v>10</v>
      </c>
      <c r="E8" s="18">
        <v>200.89412759400068</v>
      </c>
      <c r="F8" s="18">
        <f t="shared" si="0"/>
        <v>2008.9412759400068</v>
      </c>
      <c r="G8" s="18">
        <v>213.38391640064728</v>
      </c>
      <c r="H8" s="18">
        <v>2133.839164006473</v>
      </c>
      <c r="I8" s="18">
        <f t="shared" si="1"/>
        <v>225.97356746828547</v>
      </c>
      <c r="J8" s="18">
        <f t="shared" si="2"/>
        <v>2259.7356746828546</v>
      </c>
      <c r="K8" s="18">
        <f t="shared" si="3"/>
        <v>288.7490245109752</v>
      </c>
      <c r="L8" s="18">
        <f t="shared" si="4"/>
        <v>2887.490245109752</v>
      </c>
      <c r="M8" s="18">
        <f t="shared" si="5"/>
        <v>303.87947339535026</v>
      </c>
      <c r="N8" s="18">
        <f t="shared" si="6"/>
        <v>3038.7947339535026</v>
      </c>
    </row>
    <row r="9" spans="1:14" ht="19.5" customHeight="1">
      <c r="A9" s="53">
        <f t="shared" si="7"/>
        <v>4</v>
      </c>
      <c r="B9" s="10" t="s">
        <v>29</v>
      </c>
      <c r="C9" s="8" t="s">
        <v>41</v>
      </c>
      <c r="D9" s="8">
        <v>10</v>
      </c>
      <c r="E9" s="18">
        <v>251.11765949250085</v>
      </c>
      <c r="F9" s="18">
        <f t="shared" si="0"/>
        <v>2511.1765949250084</v>
      </c>
      <c r="G9" s="18">
        <v>266.7298955008091</v>
      </c>
      <c r="H9" s="18">
        <v>2667.298955008091</v>
      </c>
      <c r="I9" s="18">
        <f t="shared" si="1"/>
        <v>282.4669593353568</v>
      </c>
      <c r="J9" s="18">
        <f t="shared" si="2"/>
        <v>2824.6695933535684</v>
      </c>
      <c r="K9" s="18">
        <f t="shared" si="3"/>
        <v>360.936280638719</v>
      </c>
      <c r="L9" s="18">
        <f t="shared" si="4"/>
        <v>3609.3628063871897</v>
      </c>
      <c r="M9" s="18">
        <f t="shared" si="5"/>
        <v>379.8493417441879</v>
      </c>
      <c r="N9" s="18">
        <f t="shared" si="6"/>
        <v>3798.4934174418786</v>
      </c>
    </row>
    <row r="10" spans="1:14" ht="19.5" customHeight="1">
      <c r="A10" s="53">
        <f t="shared" si="7"/>
        <v>5</v>
      </c>
      <c r="B10" s="10" t="s">
        <v>109</v>
      </c>
      <c r="C10" s="8" t="s">
        <v>41</v>
      </c>
      <c r="D10" s="8">
        <v>10</v>
      </c>
      <c r="E10" s="18">
        <v>301.341191391001</v>
      </c>
      <c r="F10" s="18">
        <f t="shared" si="0"/>
        <v>3013.4119139100103</v>
      </c>
      <c r="G10" s="18">
        <v>320.07587460097096</v>
      </c>
      <c r="H10" s="18">
        <v>3200.7587460097097</v>
      </c>
      <c r="I10" s="18">
        <f t="shared" si="1"/>
        <v>338.9603512024282</v>
      </c>
      <c r="J10" s="18">
        <f t="shared" si="2"/>
        <v>3389.6035120242823</v>
      </c>
      <c r="K10" s="18">
        <f t="shared" si="3"/>
        <v>433.1235367664628</v>
      </c>
      <c r="L10" s="18">
        <f t="shared" si="4"/>
        <v>4331.235367664628</v>
      </c>
      <c r="M10" s="18">
        <f t="shared" si="5"/>
        <v>455.81921009302545</v>
      </c>
      <c r="N10" s="18">
        <f t="shared" si="6"/>
        <v>4558.192100930254</v>
      </c>
    </row>
    <row r="11" spans="1:14" ht="19.5" customHeight="1">
      <c r="A11" s="53">
        <f t="shared" si="7"/>
        <v>6</v>
      </c>
      <c r="B11" s="10" t="s">
        <v>252</v>
      </c>
      <c r="C11" s="8" t="s">
        <v>41</v>
      </c>
      <c r="D11" s="8">
        <v>10</v>
      </c>
      <c r="E11" s="18">
        <v>502.2353189850017</v>
      </c>
      <c r="F11" s="18">
        <f t="shared" si="0"/>
        <v>5022.353189850017</v>
      </c>
      <c r="G11" s="18">
        <v>533.4597910016182</v>
      </c>
      <c r="H11" s="18">
        <v>5334.597910016182</v>
      </c>
      <c r="I11" s="18">
        <f t="shared" si="1"/>
        <v>564.9339186707136</v>
      </c>
      <c r="J11" s="18">
        <f t="shared" si="2"/>
        <v>5649.339186707137</v>
      </c>
      <c r="K11" s="18">
        <f t="shared" si="3"/>
        <v>721.872561277438</v>
      </c>
      <c r="L11" s="18">
        <f t="shared" si="4"/>
        <v>7218.725612774379</v>
      </c>
      <c r="M11" s="18">
        <f t="shared" si="5"/>
        <v>759.6986834883758</v>
      </c>
      <c r="N11" s="18">
        <f t="shared" si="6"/>
        <v>7596.986834883757</v>
      </c>
    </row>
    <row r="12" spans="1:14" s="59" customFormat="1" ht="19.5" customHeight="1">
      <c r="A12" s="53">
        <f t="shared" si="7"/>
        <v>7</v>
      </c>
      <c r="B12" s="12" t="s">
        <v>12</v>
      </c>
      <c r="C12" s="8" t="s">
        <v>466</v>
      </c>
      <c r="D12" s="8">
        <v>315</v>
      </c>
      <c r="E12" s="18">
        <v>16.071530207520055</v>
      </c>
      <c r="F12" s="18">
        <f t="shared" si="0"/>
        <v>5062.532015368817</v>
      </c>
      <c r="G12" s="18">
        <f>E12*1.062171</f>
        <v>17.070713312051783</v>
      </c>
      <c r="H12" s="19">
        <f>G12*D12</f>
        <v>5377.274693296312</v>
      </c>
      <c r="I12" s="19">
        <f>G12*1.059</f>
        <v>18.077885397462836</v>
      </c>
      <c r="J12" s="19">
        <f>I12*D12</f>
        <v>5694.533900200793</v>
      </c>
      <c r="K12" s="18">
        <f t="shared" si="3"/>
        <v>23.099921960878014</v>
      </c>
      <c r="L12" s="18">
        <f t="shared" si="4"/>
        <v>7276.475417676575</v>
      </c>
      <c r="M12" s="18">
        <f t="shared" si="5"/>
        <v>24.31035787162802</v>
      </c>
      <c r="N12" s="18">
        <f t="shared" si="6"/>
        <v>7657.762729562826</v>
      </c>
    </row>
    <row r="13" spans="1:14" ht="19.5" customHeight="1">
      <c r="A13" s="53">
        <f t="shared" si="7"/>
        <v>8</v>
      </c>
      <c r="B13" s="10" t="s">
        <v>26</v>
      </c>
      <c r="C13" s="8" t="s">
        <v>41</v>
      </c>
      <c r="D13" s="8">
        <v>40</v>
      </c>
      <c r="E13" s="18">
        <v>130.58118293610042</v>
      </c>
      <c r="F13" s="18">
        <f t="shared" si="0"/>
        <v>5223.2473174440165</v>
      </c>
      <c r="G13" s="18">
        <v>138.6995456604207</v>
      </c>
      <c r="H13" s="18">
        <v>5547.981826416828</v>
      </c>
      <c r="I13" s="18">
        <f t="shared" si="1"/>
        <v>146.88281885438553</v>
      </c>
      <c r="J13" s="18">
        <f t="shared" si="2"/>
        <v>5875.312754175421</v>
      </c>
      <c r="K13" s="18">
        <f t="shared" si="3"/>
        <v>187.68686593213386</v>
      </c>
      <c r="L13" s="18">
        <f t="shared" si="4"/>
        <v>7507.474637285354</v>
      </c>
      <c r="M13" s="18">
        <f t="shared" si="5"/>
        <v>197.52165770697766</v>
      </c>
      <c r="N13" s="18">
        <f t="shared" si="6"/>
        <v>7900.866308279106</v>
      </c>
    </row>
    <row r="14" spans="1:14" ht="19.5" customHeight="1">
      <c r="A14" s="53">
        <f t="shared" si="7"/>
        <v>9</v>
      </c>
      <c r="B14" s="10" t="s">
        <v>132</v>
      </c>
      <c r="C14" s="8" t="s">
        <v>27</v>
      </c>
      <c r="D14" s="8">
        <v>10</v>
      </c>
      <c r="E14" s="18">
        <v>100.44706379700034</v>
      </c>
      <c r="F14" s="18">
        <f t="shared" si="0"/>
        <v>1004.4706379700034</v>
      </c>
      <c r="G14" s="18">
        <v>106.69195820032364</v>
      </c>
      <c r="H14" s="18">
        <v>1066.9195820032364</v>
      </c>
      <c r="I14" s="18">
        <f t="shared" si="1"/>
        <v>112.98678373414273</v>
      </c>
      <c r="J14" s="18">
        <f t="shared" si="2"/>
        <v>1129.8678373414273</v>
      </c>
      <c r="K14" s="18">
        <f t="shared" si="3"/>
        <v>144.3745122554876</v>
      </c>
      <c r="L14" s="18">
        <f t="shared" si="4"/>
        <v>1443.745122554876</v>
      </c>
      <c r="M14" s="18">
        <f t="shared" si="5"/>
        <v>151.93973669767513</v>
      </c>
      <c r="N14" s="18">
        <f t="shared" si="6"/>
        <v>1519.3973669767513</v>
      </c>
    </row>
    <row r="15" spans="1:14" ht="19.5" customHeight="1">
      <c r="A15" s="53">
        <f t="shared" si="7"/>
        <v>10</v>
      </c>
      <c r="B15" s="10" t="s">
        <v>39</v>
      </c>
      <c r="C15" s="8" t="s">
        <v>41</v>
      </c>
      <c r="D15" s="8">
        <v>10</v>
      </c>
      <c r="E15" s="18">
        <v>50.22353189850017</v>
      </c>
      <c r="F15" s="18">
        <f t="shared" si="0"/>
        <v>502.2353189850017</v>
      </c>
      <c r="G15" s="18">
        <v>53.34597910016182</v>
      </c>
      <c r="H15" s="18">
        <v>533.4597910016182</v>
      </c>
      <c r="I15" s="18">
        <f t="shared" si="1"/>
        <v>56.49339186707137</v>
      </c>
      <c r="J15" s="18">
        <f t="shared" si="2"/>
        <v>564.9339186707136</v>
      </c>
      <c r="K15" s="18">
        <f t="shared" si="3"/>
        <v>72.1872561277438</v>
      </c>
      <c r="L15" s="18">
        <f t="shared" si="4"/>
        <v>721.872561277438</v>
      </c>
      <c r="M15" s="18">
        <f t="shared" si="5"/>
        <v>75.96986834883757</v>
      </c>
      <c r="N15" s="18">
        <f t="shared" si="6"/>
        <v>759.6986834883757</v>
      </c>
    </row>
    <row r="16" spans="1:14" ht="19.5" customHeight="1">
      <c r="A16" s="53">
        <f t="shared" si="7"/>
        <v>11</v>
      </c>
      <c r="B16" s="10" t="s">
        <v>108</v>
      </c>
      <c r="C16" s="8" t="s">
        <v>41</v>
      </c>
      <c r="D16" s="8">
        <v>10</v>
      </c>
      <c r="E16" s="18">
        <v>80.35765103760028</v>
      </c>
      <c r="F16" s="18">
        <f t="shared" si="0"/>
        <v>803.5765103760027</v>
      </c>
      <c r="G16" s="18">
        <v>85.35356656025893</v>
      </c>
      <c r="H16" s="18">
        <v>853.5356656025892</v>
      </c>
      <c r="I16" s="18">
        <f t="shared" si="1"/>
        <v>90.3894269873142</v>
      </c>
      <c r="J16" s="18">
        <f t="shared" si="2"/>
        <v>903.894269873142</v>
      </c>
      <c r="K16" s="18">
        <f t="shared" si="3"/>
        <v>115.49960980439008</v>
      </c>
      <c r="L16" s="18">
        <f t="shared" si="4"/>
        <v>1154.9960980439007</v>
      </c>
      <c r="M16" s="18">
        <f t="shared" si="5"/>
        <v>121.55178935814011</v>
      </c>
      <c r="N16" s="18">
        <f t="shared" si="6"/>
        <v>1215.517893581401</v>
      </c>
    </row>
    <row r="17" spans="1:14" ht="19.5" customHeight="1">
      <c r="A17" s="53">
        <f t="shared" si="7"/>
        <v>12</v>
      </c>
      <c r="B17" s="10" t="s">
        <v>340</v>
      </c>
      <c r="C17" s="8" t="s">
        <v>41</v>
      </c>
      <c r="D17" s="8">
        <v>65</v>
      </c>
      <c r="E17" s="18">
        <v>50.218223700000294</v>
      </c>
      <c r="F17" s="18">
        <f t="shared" si="0"/>
        <v>3264.184540500019</v>
      </c>
      <c r="G17" s="18">
        <v>53.34034088565301</v>
      </c>
      <c r="H17" s="18">
        <v>3467.122157567446</v>
      </c>
      <c r="I17" s="18">
        <f t="shared" si="1"/>
        <v>56.48742099790654</v>
      </c>
      <c r="J17" s="18">
        <f t="shared" si="2"/>
        <v>3671.682364863925</v>
      </c>
      <c r="K17" s="18">
        <f t="shared" si="3"/>
        <v>72.17962655112498</v>
      </c>
      <c r="L17" s="18">
        <f t="shared" si="4"/>
        <v>4691.675725823124</v>
      </c>
      <c r="M17" s="18">
        <f t="shared" si="5"/>
        <v>75.96183898240393</v>
      </c>
      <c r="N17" s="18">
        <f t="shared" si="6"/>
        <v>4937.519533856255</v>
      </c>
    </row>
    <row r="18" spans="1:14" ht="19.5" customHeight="1">
      <c r="A18" s="53">
        <f t="shared" si="7"/>
        <v>13</v>
      </c>
      <c r="B18" s="10" t="s">
        <v>253</v>
      </c>
      <c r="C18" s="8" t="s">
        <v>82</v>
      </c>
      <c r="D18" s="8">
        <v>10</v>
      </c>
      <c r="E18" s="18">
        <v>150.6705956955005</v>
      </c>
      <c r="F18" s="18">
        <f t="shared" si="0"/>
        <v>1506.7059569550051</v>
      </c>
      <c r="G18" s="18">
        <v>160.03793730048548</v>
      </c>
      <c r="H18" s="18">
        <v>1600.3793730048549</v>
      </c>
      <c r="I18" s="18">
        <f t="shared" si="1"/>
        <v>169.4801756012141</v>
      </c>
      <c r="J18" s="18">
        <f t="shared" si="2"/>
        <v>1694.8017560121411</v>
      </c>
      <c r="K18" s="18">
        <f t="shared" si="3"/>
        <v>216.5617683832314</v>
      </c>
      <c r="L18" s="18">
        <f t="shared" si="4"/>
        <v>2165.617683832314</v>
      </c>
      <c r="M18" s="18">
        <f t="shared" si="5"/>
        <v>227.90960504651272</v>
      </c>
      <c r="N18" s="18">
        <f t="shared" si="6"/>
        <v>2279.096050465127</v>
      </c>
    </row>
    <row r="19" spans="1:14" ht="19.5" customHeight="1">
      <c r="A19" s="53">
        <f t="shared" si="7"/>
        <v>14</v>
      </c>
      <c r="B19" s="10" t="s">
        <v>43</v>
      </c>
      <c r="C19" s="8" t="s">
        <v>82</v>
      </c>
      <c r="D19" s="8">
        <v>10</v>
      </c>
      <c r="E19" s="18">
        <v>200.89412759400068</v>
      </c>
      <c r="F19" s="18">
        <f t="shared" si="0"/>
        <v>2008.9412759400068</v>
      </c>
      <c r="G19" s="18">
        <v>213.38391640064728</v>
      </c>
      <c r="H19" s="18">
        <v>2133.839164006473</v>
      </c>
      <c r="I19" s="18">
        <f t="shared" si="1"/>
        <v>225.97356746828547</v>
      </c>
      <c r="J19" s="18">
        <f t="shared" si="2"/>
        <v>2259.7356746828546</v>
      </c>
      <c r="K19" s="18">
        <f t="shared" si="3"/>
        <v>288.7490245109752</v>
      </c>
      <c r="L19" s="18">
        <f t="shared" si="4"/>
        <v>2887.490245109752</v>
      </c>
      <c r="M19" s="18">
        <f t="shared" si="5"/>
        <v>303.87947339535026</v>
      </c>
      <c r="N19" s="18">
        <f t="shared" si="6"/>
        <v>3038.7947339535026</v>
      </c>
    </row>
    <row r="20" spans="1:14" ht="19.5" customHeight="1">
      <c r="A20" s="53">
        <f t="shared" si="7"/>
        <v>15</v>
      </c>
      <c r="B20" s="10" t="s">
        <v>44</v>
      </c>
      <c r="C20" s="8" t="s">
        <v>27</v>
      </c>
      <c r="D20" s="8">
        <v>10</v>
      </c>
      <c r="E20" s="18">
        <v>100.44706379700034</v>
      </c>
      <c r="F20" s="18">
        <f t="shared" si="0"/>
        <v>1004.4706379700034</v>
      </c>
      <c r="G20" s="18">
        <v>106.69195820032364</v>
      </c>
      <c r="H20" s="18">
        <v>1066.9195820032364</v>
      </c>
      <c r="I20" s="18">
        <f t="shared" si="1"/>
        <v>112.98678373414273</v>
      </c>
      <c r="J20" s="18">
        <f t="shared" si="2"/>
        <v>1129.8678373414273</v>
      </c>
      <c r="K20" s="18">
        <f t="shared" si="3"/>
        <v>144.3745122554876</v>
      </c>
      <c r="L20" s="18">
        <f t="shared" si="4"/>
        <v>1443.745122554876</v>
      </c>
      <c r="M20" s="18">
        <f t="shared" si="5"/>
        <v>151.93973669767513</v>
      </c>
      <c r="N20" s="18">
        <f t="shared" si="6"/>
        <v>1519.3973669767513</v>
      </c>
    </row>
    <row r="21" spans="1:14" ht="20.25" customHeight="1">
      <c r="A21" s="53">
        <f t="shared" si="7"/>
        <v>16</v>
      </c>
      <c r="B21" s="10" t="s">
        <v>54</v>
      </c>
      <c r="C21" s="8" t="s">
        <v>27</v>
      </c>
      <c r="D21" s="8">
        <v>10</v>
      </c>
      <c r="E21" s="18">
        <v>703.1294465790024</v>
      </c>
      <c r="F21" s="18">
        <f t="shared" si="0"/>
        <v>7031.294465790024</v>
      </c>
      <c r="G21" s="18">
        <v>746.8437074022655</v>
      </c>
      <c r="H21" s="18">
        <v>7468.437074022655</v>
      </c>
      <c r="I21" s="18">
        <f t="shared" si="1"/>
        <v>790.9074861389992</v>
      </c>
      <c r="J21" s="18">
        <f t="shared" si="2"/>
        <v>7909.074861389991</v>
      </c>
      <c r="K21" s="18">
        <f t="shared" si="3"/>
        <v>1010.6215857884132</v>
      </c>
      <c r="L21" s="18">
        <f t="shared" si="4"/>
        <v>10106.215857884132</v>
      </c>
      <c r="M21" s="18">
        <f t="shared" si="5"/>
        <v>1063.578156883726</v>
      </c>
      <c r="N21" s="18">
        <f t="shared" si="6"/>
        <v>10635.781568837261</v>
      </c>
    </row>
    <row r="22" spans="1:14" ht="19.5" customHeight="1">
      <c r="A22" s="53">
        <f t="shared" si="7"/>
        <v>17</v>
      </c>
      <c r="B22" s="10" t="s">
        <v>140</v>
      </c>
      <c r="C22" s="8" t="s">
        <v>82</v>
      </c>
      <c r="D22" s="8">
        <v>10</v>
      </c>
      <c r="E22" s="18">
        <v>662.9506210602024</v>
      </c>
      <c r="F22" s="18">
        <f t="shared" si="0"/>
        <v>6629.506210602023</v>
      </c>
      <c r="G22" s="18">
        <v>704.1669241221362</v>
      </c>
      <c r="H22" s="18">
        <v>7041.6692412213615</v>
      </c>
      <c r="I22" s="18">
        <f t="shared" si="1"/>
        <v>745.7127726453422</v>
      </c>
      <c r="J22" s="18">
        <f t="shared" si="2"/>
        <v>7457.127726453422</v>
      </c>
      <c r="K22" s="18">
        <f t="shared" si="3"/>
        <v>952.8717808862183</v>
      </c>
      <c r="L22" s="18">
        <f t="shared" si="4"/>
        <v>9528.717808862182</v>
      </c>
      <c r="M22" s="18">
        <f t="shared" si="5"/>
        <v>1002.8022622046561</v>
      </c>
      <c r="N22" s="18">
        <f t="shared" si="6"/>
        <v>10028.022622046561</v>
      </c>
    </row>
    <row r="23" spans="1:14" ht="19.5" customHeight="1">
      <c r="A23" s="53">
        <f t="shared" si="7"/>
        <v>18</v>
      </c>
      <c r="B23" s="10" t="s">
        <v>341</v>
      </c>
      <c r="C23" s="8" t="s">
        <v>27</v>
      </c>
      <c r="D23" s="8">
        <v>65</v>
      </c>
      <c r="E23" s="18">
        <v>60.264243385552504</v>
      </c>
      <c r="F23" s="18">
        <f t="shared" si="0"/>
        <v>3917.175820060913</v>
      </c>
      <c r="G23" s="18">
        <v>64.01093166107569</v>
      </c>
      <c r="H23" s="18">
        <v>4160.71055796992</v>
      </c>
      <c r="I23" s="18">
        <f t="shared" si="1"/>
        <v>67.78757662907915</v>
      </c>
      <c r="J23" s="18">
        <f t="shared" si="2"/>
        <v>4406.192480890145</v>
      </c>
      <c r="K23" s="18">
        <f t="shared" si="3"/>
        <v>86.61896541663735</v>
      </c>
      <c r="L23" s="18">
        <f t="shared" si="4"/>
        <v>5630.232752081428</v>
      </c>
      <c r="M23" s="18">
        <f t="shared" si="5"/>
        <v>91.15779920446914</v>
      </c>
      <c r="N23" s="18">
        <f t="shared" si="6"/>
        <v>5925.256948290495</v>
      </c>
    </row>
    <row r="24" spans="1:14" ht="19.5" customHeight="1">
      <c r="A24" s="53">
        <f t="shared" si="7"/>
        <v>19</v>
      </c>
      <c r="B24" s="10" t="s">
        <v>342</v>
      </c>
      <c r="C24" s="8" t="s">
        <v>27</v>
      </c>
      <c r="D24" s="8">
        <v>195</v>
      </c>
      <c r="E24" s="18">
        <v>14.0596776686688</v>
      </c>
      <c r="F24" s="18">
        <f t="shared" si="0"/>
        <v>2741.6371453904158</v>
      </c>
      <c r="G24" s="18">
        <v>14.933781889007607</v>
      </c>
      <c r="H24" s="18">
        <v>2912.0874683564834</v>
      </c>
      <c r="I24" s="18">
        <f t="shared" si="1"/>
        <v>15.814875020459056</v>
      </c>
      <c r="J24" s="18">
        <f t="shared" si="2"/>
        <v>3083.900628989516</v>
      </c>
      <c r="K24" s="18">
        <f t="shared" si="3"/>
        <v>20.20824730114258</v>
      </c>
      <c r="L24" s="18">
        <f t="shared" si="4"/>
        <v>3940.6082237228034</v>
      </c>
      <c r="M24" s="18">
        <f t="shared" si="5"/>
        <v>21.267159459722453</v>
      </c>
      <c r="N24" s="18">
        <f t="shared" si="6"/>
        <v>4147.096094645878</v>
      </c>
    </row>
    <row r="25" spans="1:14" ht="19.5" customHeight="1">
      <c r="A25" s="53">
        <f t="shared" si="7"/>
        <v>20</v>
      </c>
      <c r="B25" s="10" t="s">
        <v>343</v>
      </c>
      <c r="C25" s="8" t="s">
        <v>27</v>
      </c>
      <c r="D25" s="8">
        <v>55</v>
      </c>
      <c r="E25" s="18">
        <v>40.1722040144481</v>
      </c>
      <c r="F25" s="18">
        <f t="shared" si="0"/>
        <v>2209.4712207946454</v>
      </c>
      <c r="G25" s="18">
        <v>42.66975011023035</v>
      </c>
      <c r="H25" s="18">
        <v>2346.8362560626692</v>
      </c>
      <c r="I25" s="18">
        <f t="shared" si="1"/>
        <v>45.18726536673394</v>
      </c>
      <c r="J25" s="18">
        <f t="shared" si="2"/>
        <v>2485.2995951703665</v>
      </c>
      <c r="K25" s="18">
        <f t="shared" si="3"/>
        <v>57.74028768561263</v>
      </c>
      <c r="L25" s="18">
        <f t="shared" si="4"/>
        <v>3175.7158227086948</v>
      </c>
      <c r="M25" s="18">
        <f t="shared" si="5"/>
        <v>60.76587876033873</v>
      </c>
      <c r="N25" s="18">
        <f t="shared" si="6"/>
        <v>3342.12333181863</v>
      </c>
    </row>
    <row r="26" spans="1:14" ht="19.5" customHeight="1">
      <c r="A26" s="53">
        <f t="shared" si="7"/>
        <v>21</v>
      </c>
      <c r="B26" s="10" t="s">
        <v>344</v>
      </c>
      <c r="C26" s="8" t="s">
        <v>345</v>
      </c>
      <c r="D26" s="8">
        <v>55</v>
      </c>
      <c r="E26" s="18">
        <v>140.1692864873028</v>
      </c>
      <c r="F26" s="18">
        <f t="shared" si="0"/>
        <v>7709.310756801654</v>
      </c>
      <c r="G26" s="18">
        <v>148.8837511975049</v>
      </c>
      <c r="H26" s="18">
        <v>8188.606315862769</v>
      </c>
      <c r="I26" s="18">
        <f t="shared" si="1"/>
        <v>157.6678925181577</v>
      </c>
      <c r="J26" s="18">
        <f t="shared" si="2"/>
        <v>8671.734088498673</v>
      </c>
      <c r="K26" s="18">
        <f t="shared" si="3"/>
        <v>201.4680330597019</v>
      </c>
      <c r="L26" s="18">
        <f t="shared" si="4"/>
        <v>11080.741818283605</v>
      </c>
      <c r="M26" s="18">
        <f t="shared" si="5"/>
        <v>212.02495799203027</v>
      </c>
      <c r="N26" s="18">
        <f t="shared" si="6"/>
        <v>11661.372689561666</v>
      </c>
    </row>
    <row r="27" spans="1:14" ht="19.5" customHeight="1">
      <c r="A27" s="53">
        <f t="shared" si="7"/>
        <v>22</v>
      </c>
      <c r="B27" s="10" t="s">
        <v>346</v>
      </c>
      <c r="C27" s="8" t="s">
        <v>347</v>
      </c>
      <c r="D27" s="8">
        <v>4</v>
      </c>
      <c r="E27" s="18">
        <v>6629.4823878824</v>
      </c>
      <c r="F27" s="18">
        <f t="shared" si="0"/>
        <v>26517.9295515296</v>
      </c>
      <c r="G27" s="18">
        <v>7041.643937419436</v>
      </c>
      <c r="H27" s="18">
        <v>28166.575749677744</v>
      </c>
      <c r="I27" s="18">
        <f t="shared" si="1"/>
        <v>7457.100929727182</v>
      </c>
      <c r="J27" s="18">
        <f t="shared" si="2"/>
        <v>29828.40371890873</v>
      </c>
      <c r="K27" s="18">
        <f t="shared" si="3"/>
        <v>9528.683568005394</v>
      </c>
      <c r="L27" s="18">
        <f t="shared" si="4"/>
        <v>38114.734272021575</v>
      </c>
      <c r="M27" s="18">
        <f t="shared" si="5"/>
        <v>10027.986586968877</v>
      </c>
      <c r="N27" s="18">
        <f t="shared" si="6"/>
        <v>40111.946347875506</v>
      </c>
    </row>
    <row r="28" spans="1:14" ht="19.5" customHeight="1">
      <c r="A28" s="53">
        <f t="shared" si="7"/>
        <v>23</v>
      </c>
      <c r="B28" s="10" t="s">
        <v>348</v>
      </c>
      <c r="C28" s="8" t="s">
        <v>347</v>
      </c>
      <c r="D28" s="8">
        <v>4</v>
      </c>
      <c r="E28" s="18">
        <v>11017.3605416497</v>
      </c>
      <c r="F28" s="18">
        <f t="shared" si="0"/>
        <v>44069.4421665988</v>
      </c>
      <c r="G28" s="18">
        <v>11702.320863884603</v>
      </c>
      <c r="H28" s="18">
        <v>46809.28345553841</v>
      </c>
      <c r="I28" s="18">
        <f t="shared" si="1"/>
        <v>12392.757794853793</v>
      </c>
      <c r="J28" s="18">
        <f t="shared" si="2"/>
        <v>49571.03117941517</v>
      </c>
      <c r="K28" s="18">
        <f t="shared" si="3"/>
        <v>15835.465910264176</v>
      </c>
      <c r="L28" s="18">
        <f t="shared" si="4"/>
        <v>63341.863641056705</v>
      </c>
      <c r="M28" s="18">
        <f t="shared" si="5"/>
        <v>16665.24432396202</v>
      </c>
      <c r="N28" s="18">
        <f t="shared" si="6"/>
        <v>66660.97729584808</v>
      </c>
    </row>
    <row r="29" spans="1:14" ht="18" customHeight="1">
      <c r="A29" s="2"/>
      <c r="B29" s="16" t="s">
        <v>95</v>
      </c>
      <c r="C29" s="4"/>
      <c r="D29" s="2"/>
      <c r="E29" s="4"/>
      <c r="F29" s="20">
        <f>SUM(F6:F28)</f>
        <v>143003.144393026</v>
      </c>
      <c r="G29" s="4"/>
      <c r="H29" s="20">
        <v>151893.79288308485</v>
      </c>
      <c r="I29" s="4"/>
      <c r="J29" s="20">
        <f>SUM(J6:J28)</f>
        <v>160855.52666318684</v>
      </c>
      <c r="K29" s="4"/>
      <c r="L29" s="20">
        <f>SUM(L6:L28)</f>
        <v>205541.19197022013</v>
      </c>
      <c r="M29" s="4"/>
      <c r="N29" s="20">
        <f>SUM(N6:N28)</f>
        <v>216311.55042945966</v>
      </c>
    </row>
    <row r="30" spans="1:12" ht="25.5" customHeight="1" hidden="1">
      <c r="A30" s="51"/>
      <c r="B30" s="93" t="s">
        <v>355</v>
      </c>
      <c r="C30" s="51"/>
      <c r="D30" s="51"/>
      <c r="E30" s="52"/>
      <c r="F30" s="108">
        <f>9386.51*1.062171</f>
        <v>9970.07871321</v>
      </c>
      <c r="G30" s="36"/>
      <c r="H30" s="108"/>
      <c r="J30" s="156"/>
      <c r="L30" s="156"/>
    </row>
    <row r="31" spans="2:6" ht="13.5" customHeight="1">
      <c r="B31" s="6"/>
      <c r="C31" s="6"/>
      <c r="D31" s="6"/>
      <c r="E31" s="193"/>
      <c r="F31" s="194"/>
    </row>
    <row r="32" spans="1:14" ht="29.25" customHeight="1">
      <c r="A32" s="359" t="s">
        <v>200</v>
      </c>
      <c r="B32" s="359"/>
      <c r="C32" s="359"/>
      <c r="D32" s="359"/>
      <c r="E32" s="359"/>
      <c r="F32" s="359"/>
      <c r="G32" s="359"/>
      <c r="H32" s="359"/>
      <c r="I32" s="359"/>
      <c r="J32" s="359"/>
      <c r="K32" s="359"/>
      <c r="L32" s="359"/>
      <c r="M32" s="359"/>
      <c r="N32" s="359"/>
    </row>
  </sheetData>
  <sheetProtection/>
  <mergeCells count="12">
    <mergeCell ref="A32:N32"/>
    <mergeCell ref="A4:A5"/>
    <mergeCell ref="B4:B5"/>
    <mergeCell ref="K4:L4"/>
    <mergeCell ref="C4:C5"/>
    <mergeCell ref="D4:D5"/>
    <mergeCell ref="E4:F4"/>
    <mergeCell ref="I4:J4"/>
    <mergeCell ref="G4:H4"/>
    <mergeCell ref="M4:N4"/>
    <mergeCell ref="B1:D1"/>
    <mergeCell ref="B3:N3"/>
  </mergeCells>
  <printOptions/>
  <pageMargins left="0.7874015748031497" right="0.15748031496062992" top="0.1968503937007874" bottom="0.35433070866141736" header="0.2362204724409449" footer="0.1574803149606299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sheetPr>
    <tabColor rgb="FF00FF00"/>
  </sheetPr>
  <dimension ref="A1:N31"/>
  <sheetViews>
    <sheetView zoomScalePageLayoutView="0" workbookViewId="0" topLeftCell="A1">
      <selection activeCell="P7" sqref="P7"/>
    </sheetView>
  </sheetViews>
  <sheetFormatPr defaultColWidth="9.140625" defaultRowHeight="12.75"/>
  <cols>
    <col min="1" max="1" width="5.00390625" style="0" customWidth="1"/>
    <col min="2" max="2" width="72.28125" style="0" customWidth="1"/>
    <col min="3" max="3" width="8.8515625" style="0" customWidth="1"/>
    <col min="4" max="4" width="6.57421875" style="0" customWidth="1"/>
    <col min="5" max="5" width="9.28125" style="0" hidden="1" customWidth="1"/>
    <col min="6" max="6" width="12.57421875" style="0" hidden="1" customWidth="1"/>
    <col min="7" max="7" width="9.421875" style="0" hidden="1" customWidth="1"/>
    <col min="8" max="8" width="14.57421875" style="0" hidden="1" customWidth="1"/>
    <col min="9" max="9" width="9.7109375" style="0" hidden="1" customWidth="1"/>
    <col min="10" max="10" width="10.421875" style="0" hidden="1" customWidth="1"/>
    <col min="11" max="11" width="11.8515625" style="0" hidden="1" customWidth="1"/>
    <col min="12" max="12" width="14.421875" style="0" hidden="1" customWidth="1"/>
    <col min="13" max="13" width="11.57421875" style="0" customWidth="1"/>
    <col min="14" max="14" width="12.8515625" style="0" customWidth="1"/>
  </cols>
  <sheetData>
    <row r="1" spans="2:14" ht="19.5" customHeight="1">
      <c r="B1" s="356" t="s">
        <v>524</v>
      </c>
      <c r="C1" s="356"/>
      <c r="D1" s="356"/>
      <c r="E1" s="203"/>
      <c r="F1" s="203"/>
      <c r="G1" s="203"/>
      <c r="H1" s="203"/>
      <c r="I1" s="203"/>
      <c r="J1" s="203"/>
      <c r="K1" s="203"/>
      <c r="L1" s="203"/>
      <c r="M1" s="203"/>
      <c r="N1" s="203"/>
    </row>
    <row r="2" spans="2:14" ht="10.5" customHeight="1">
      <c r="B2" s="146"/>
      <c r="C2" s="146"/>
      <c r="D2" s="146"/>
      <c r="E2" s="203"/>
      <c r="F2" s="203"/>
      <c r="G2" s="203"/>
      <c r="H2" s="203"/>
      <c r="I2" s="203"/>
      <c r="J2" s="203"/>
      <c r="K2" s="203"/>
      <c r="L2" s="203"/>
      <c r="M2" s="203"/>
      <c r="N2" s="203"/>
    </row>
    <row r="3" spans="2:14" ht="21.75" customHeight="1">
      <c r="B3" s="357" t="s">
        <v>523</v>
      </c>
      <c r="C3" s="357"/>
      <c r="D3" s="357"/>
      <c r="E3" s="357"/>
      <c r="F3" s="357"/>
      <c r="G3" s="357"/>
      <c r="H3" s="357"/>
      <c r="I3" s="357"/>
      <c r="J3" s="357"/>
      <c r="K3" s="357"/>
      <c r="L3" s="357"/>
      <c r="M3" s="357"/>
      <c r="N3" s="357"/>
    </row>
    <row r="4" spans="1:14" ht="16.5" customHeight="1">
      <c r="A4" s="364" t="s">
        <v>79</v>
      </c>
      <c r="B4" s="364" t="s">
        <v>1</v>
      </c>
      <c r="C4" s="364" t="s">
        <v>2</v>
      </c>
      <c r="D4" s="364" t="s">
        <v>73</v>
      </c>
      <c r="E4" s="358" t="s">
        <v>371</v>
      </c>
      <c r="F4" s="446"/>
      <c r="G4" s="358" t="s">
        <v>390</v>
      </c>
      <c r="H4" s="446"/>
      <c r="I4" s="358" t="s">
        <v>450</v>
      </c>
      <c r="J4" s="446"/>
      <c r="K4" s="358" t="s">
        <v>469</v>
      </c>
      <c r="L4" s="358"/>
      <c r="M4" s="358" t="s">
        <v>470</v>
      </c>
      <c r="N4" s="358"/>
    </row>
    <row r="5" spans="1:14" ht="16.5" customHeight="1">
      <c r="A5" s="448"/>
      <c r="B5" s="448"/>
      <c r="C5" s="448"/>
      <c r="D5" s="448"/>
      <c r="E5" s="1" t="s">
        <v>77</v>
      </c>
      <c r="F5" s="1" t="s">
        <v>81</v>
      </c>
      <c r="G5" s="1" t="s">
        <v>77</v>
      </c>
      <c r="H5" s="1" t="s">
        <v>81</v>
      </c>
      <c r="I5" s="1" t="s">
        <v>77</v>
      </c>
      <c r="J5" s="1" t="s">
        <v>81</v>
      </c>
      <c r="K5" s="1" t="s">
        <v>77</v>
      </c>
      <c r="L5" s="1" t="s">
        <v>81</v>
      </c>
      <c r="M5" s="1" t="s">
        <v>77</v>
      </c>
      <c r="N5" s="1" t="s">
        <v>81</v>
      </c>
    </row>
    <row r="6" spans="1:14" ht="18.75" customHeight="1">
      <c r="A6" s="53">
        <v>1</v>
      </c>
      <c r="B6" s="10" t="s">
        <v>8</v>
      </c>
      <c r="C6" s="8" t="s">
        <v>41</v>
      </c>
      <c r="D6" s="8">
        <v>8</v>
      </c>
      <c r="E6" s="18">
        <v>200.89412759400068</v>
      </c>
      <c r="F6" s="18">
        <v>1607.1530207520054</v>
      </c>
      <c r="G6" s="18">
        <v>213.38391640064728</v>
      </c>
      <c r="H6" s="18">
        <v>1707.0713312051782</v>
      </c>
      <c r="I6" s="18">
        <f>G6*1.059</f>
        <v>225.97356746828547</v>
      </c>
      <c r="J6" s="18">
        <f>I6*D6</f>
        <v>1807.7885397462837</v>
      </c>
      <c r="K6" s="18">
        <f>I6*1.2778</f>
        <v>288.7490245109752</v>
      </c>
      <c r="L6" s="18">
        <f>K6*D6</f>
        <v>2309.9921960878014</v>
      </c>
      <c r="M6" s="18">
        <f>K6*1.0524</f>
        <v>303.87947339535026</v>
      </c>
      <c r="N6" s="18">
        <f>M6*D6</f>
        <v>2431.035787162802</v>
      </c>
    </row>
    <row r="7" spans="1:14" ht="18.75" customHeight="1">
      <c r="A7" s="53">
        <f>A6+1</f>
        <v>2</v>
      </c>
      <c r="B7" s="10" t="s">
        <v>9</v>
      </c>
      <c r="C7" s="8" t="s">
        <v>41</v>
      </c>
      <c r="D7" s="8">
        <v>30</v>
      </c>
      <c r="E7" s="18">
        <v>180.8047148346006</v>
      </c>
      <c r="F7" s="18">
        <v>5424.141445038018</v>
      </c>
      <c r="G7" s="18">
        <v>192.04552476058254</v>
      </c>
      <c r="H7" s="18">
        <v>5761.3657428174765</v>
      </c>
      <c r="I7" s="18">
        <f aca="true" t="shared" si="0" ref="I7:I28">G7*1.059</f>
        <v>203.37621072145689</v>
      </c>
      <c r="J7" s="18">
        <f aca="true" t="shared" si="1" ref="J7:J28">I7*D7</f>
        <v>6101.286321643706</v>
      </c>
      <c r="K7" s="18">
        <f aca="true" t="shared" si="2" ref="K7:K21">I7*1.2778</f>
        <v>259.8741220598776</v>
      </c>
      <c r="L7" s="18">
        <f aca="true" t="shared" si="3" ref="L7:L21">K7*D7</f>
        <v>7796.223661796328</v>
      </c>
      <c r="M7" s="18">
        <f aca="true" t="shared" si="4" ref="M7:M28">K7*1.0524</f>
        <v>273.4915260558152</v>
      </c>
      <c r="N7" s="18">
        <f aca="true" t="shared" si="5" ref="N7:N28">M7*D7</f>
        <v>8204.745781674455</v>
      </c>
    </row>
    <row r="8" spans="1:14" ht="18.75" customHeight="1">
      <c r="A8" s="53">
        <f aca="true" t="shared" si="6" ref="A8:A28">A7+1</f>
        <v>3</v>
      </c>
      <c r="B8" s="10" t="s">
        <v>28</v>
      </c>
      <c r="C8" s="8" t="s">
        <v>27</v>
      </c>
      <c r="D8" s="8">
        <v>8</v>
      </c>
      <c r="E8" s="18">
        <v>200.89412759400068</v>
      </c>
      <c r="F8" s="18">
        <v>1607.1530207520054</v>
      </c>
      <c r="G8" s="18">
        <v>213.38391640064728</v>
      </c>
      <c r="H8" s="18">
        <v>1707.0713312051782</v>
      </c>
      <c r="I8" s="18">
        <f t="shared" si="0"/>
        <v>225.97356746828547</v>
      </c>
      <c r="J8" s="18">
        <f t="shared" si="1"/>
        <v>1807.7885397462837</v>
      </c>
      <c r="K8" s="18">
        <f t="shared" si="2"/>
        <v>288.7490245109752</v>
      </c>
      <c r="L8" s="18">
        <f t="shared" si="3"/>
        <v>2309.9921960878014</v>
      </c>
      <c r="M8" s="18">
        <f t="shared" si="4"/>
        <v>303.87947339535026</v>
      </c>
      <c r="N8" s="18">
        <f t="shared" si="5"/>
        <v>2431.035787162802</v>
      </c>
    </row>
    <row r="9" spans="1:14" ht="18.75" customHeight="1">
      <c r="A9" s="53">
        <f t="shared" si="6"/>
        <v>4</v>
      </c>
      <c r="B9" s="10" t="s">
        <v>29</v>
      </c>
      <c r="C9" s="8" t="s">
        <v>41</v>
      </c>
      <c r="D9" s="8">
        <v>8</v>
      </c>
      <c r="E9" s="18">
        <v>251.11765949250085</v>
      </c>
      <c r="F9" s="18">
        <v>2008.9412759400068</v>
      </c>
      <c r="G9" s="18">
        <v>266.7298955008091</v>
      </c>
      <c r="H9" s="18">
        <v>2133.839164006473</v>
      </c>
      <c r="I9" s="18">
        <f t="shared" si="0"/>
        <v>282.4669593353568</v>
      </c>
      <c r="J9" s="18">
        <f t="shared" si="1"/>
        <v>2259.7356746828546</v>
      </c>
      <c r="K9" s="18">
        <f t="shared" si="2"/>
        <v>360.936280638719</v>
      </c>
      <c r="L9" s="18">
        <f t="shared" si="3"/>
        <v>2887.490245109752</v>
      </c>
      <c r="M9" s="18">
        <f t="shared" si="4"/>
        <v>379.8493417441879</v>
      </c>
      <c r="N9" s="18">
        <f t="shared" si="5"/>
        <v>3038.794733953503</v>
      </c>
    </row>
    <row r="10" spans="1:14" ht="18.75" customHeight="1">
      <c r="A10" s="53">
        <f t="shared" si="6"/>
        <v>5</v>
      </c>
      <c r="B10" s="10" t="s">
        <v>109</v>
      </c>
      <c r="C10" s="8" t="s">
        <v>41</v>
      </c>
      <c r="D10" s="8">
        <v>8</v>
      </c>
      <c r="E10" s="18">
        <v>301.341191391001</v>
      </c>
      <c r="F10" s="18">
        <v>2410.729531128008</v>
      </c>
      <c r="G10" s="18">
        <v>320.07587460097096</v>
      </c>
      <c r="H10" s="18">
        <v>2560.6069968077677</v>
      </c>
      <c r="I10" s="18">
        <f t="shared" si="0"/>
        <v>338.9603512024282</v>
      </c>
      <c r="J10" s="18">
        <f t="shared" si="1"/>
        <v>2711.682809619426</v>
      </c>
      <c r="K10" s="18">
        <f t="shared" si="2"/>
        <v>433.1235367664628</v>
      </c>
      <c r="L10" s="18">
        <f t="shared" si="3"/>
        <v>3464.9882941317023</v>
      </c>
      <c r="M10" s="18">
        <f t="shared" si="4"/>
        <v>455.81921009302545</v>
      </c>
      <c r="N10" s="18">
        <f t="shared" si="5"/>
        <v>3646.5536807442036</v>
      </c>
    </row>
    <row r="11" spans="1:14" ht="18.75" customHeight="1">
      <c r="A11" s="53">
        <f t="shared" si="6"/>
        <v>6</v>
      </c>
      <c r="B11" s="10" t="s">
        <v>252</v>
      </c>
      <c r="C11" s="8" t="s">
        <v>41</v>
      </c>
      <c r="D11" s="8">
        <v>8</v>
      </c>
      <c r="E11" s="18">
        <v>502.2353189850017</v>
      </c>
      <c r="F11" s="18">
        <v>4017.8825518800136</v>
      </c>
      <c r="G11" s="18">
        <v>533.4597910016182</v>
      </c>
      <c r="H11" s="18">
        <v>4267.678328012946</v>
      </c>
      <c r="I11" s="18">
        <f t="shared" si="0"/>
        <v>564.9339186707136</v>
      </c>
      <c r="J11" s="18">
        <f t="shared" si="1"/>
        <v>4519.471349365709</v>
      </c>
      <c r="K11" s="18">
        <f t="shared" si="2"/>
        <v>721.872561277438</v>
      </c>
      <c r="L11" s="18">
        <f t="shared" si="3"/>
        <v>5774.980490219504</v>
      </c>
      <c r="M11" s="18">
        <f t="shared" si="4"/>
        <v>759.6986834883758</v>
      </c>
      <c r="N11" s="18">
        <f t="shared" si="5"/>
        <v>6077.589467907006</v>
      </c>
    </row>
    <row r="12" spans="1:14" s="59" customFormat="1" ht="18.75" customHeight="1">
      <c r="A12" s="53">
        <f t="shared" si="6"/>
        <v>7</v>
      </c>
      <c r="B12" s="12" t="s">
        <v>12</v>
      </c>
      <c r="C12" s="8" t="s">
        <v>466</v>
      </c>
      <c r="D12" s="8">
        <v>237</v>
      </c>
      <c r="E12" s="18">
        <v>16.071530207520055</v>
      </c>
      <c r="F12" s="18">
        <v>3808.9526591822532</v>
      </c>
      <c r="G12" s="18">
        <f>E12*1.062171</f>
        <v>17.070713312051783</v>
      </c>
      <c r="H12" s="19">
        <f>G12*D12</f>
        <v>4045.7590549562724</v>
      </c>
      <c r="I12" s="19">
        <f>G12*1.059</f>
        <v>18.077885397462836</v>
      </c>
      <c r="J12" s="19">
        <f>I12*D12</f>
        <v>4284.458839198692</v>
      </c>
      <c r="K12" s="18">
        <f t="shared" si="2"/>
        <v>23.099921960878014</v>
      </c>
      <c r="L12" s="18">
        <f t="shared" si="3"/>
        <v>5474.681504728089</v>
      </c>
      <c r="M12" s="18">
        <f t="shared" si="4"/>
        <v>24.31035787162802</v>
      </c>
      <c r="N12" s="18">
        <f t="shared" si="5"/>
        <v>5761.554815575841</v>
      </c>
    </row>
    <row r="13" spans="1:14" ht="18.75" customHeight="1">
      <c r="A13" s="53">
        <f t="shared" si="6"/>
        <v>8</v>
      </c>
      <c r="B13" s="10" t="s">
        <v>26</v>
      </c>
      <c r="C13" s="8" t="s">
        <v>41</v>
      </c>
      <c r="D13" s="8">
        <v>30</v>
      </c>
      <c r="E13" s="18">
        <v>130.58118293610042</v>
      </c>
      <c r="F13" s="18">
        <v>3917.4354880830124</v>
      </c>
      <c r="G13" s="18">
        <v>138.6995456604207</v>
      </c>
      <c r="H13" s="18">
        <v>4160.986369812621</v>
      </c>
      <c r="I13" s="18">
        <f t="shared" si="0"/>
        <v>146.88281885438553</v>
      </c>
      <c r="J13" s="18">
        <f t="shared" si="1"/>
        <v>4406.484565631566</v>
      </c>
      <c r="K13" s="18">
        <f t="shared" si="2"/>
        <v>187.68686593213386</v>
      </c>
      <c r="L13" s="18">
        <f t="shared" si="3"/>
        <v>5630.605977964015</v>
      </c>
      <c r="M13" s="18">
        <f t="shared" si="4"/>
        <v>197.52165770697766</v>
      </c>
      <c r="N13" s="18">
        <f t="shared" si="5"/>
        <v>5925.64973120933</v>
      </c>
    </row>
    <row r="14" spans="1:14" ht="18.75" customHeight="1">
      <c r="A14" s="53">
        <f t="shared" si="6"/>
        <v>9</v>
      </c>
      <c r="B14" s="10" t="s">
        <v>132</v>
      </c>
      <c r="C14" s="8" t="s">
        <v>27</v>
      </c>
      <c r="D14" s="8">
        <v>8</v>
      </c>
      <c r="E14" s="18">
        <v>100.44706379700034</v>
      </c>
      <c r="F14" s="18">
        <v>803.5765103760027</v>
      </c>
      <c r="G14" s="18">
        <v>106.69195820032364</v>
      </c>
      <c r="H14" s="18">
        <v>853.5356656025891</v>
      </c>
      <c r="I14" s="18">
        <f t="shared" si="0"/>
        <v>112.98678373414273</v>
      </c>
      <c r="J14" s="18">
        <f t="shared" si="1"/>
        <v>903.8942698731419</v>
      </c>
      <c r="K14" s="18">
        <f t="shared" si="2"/>
        <v>144.3745122554876</v>
      </c>
      <c r="L14" s="18">
        <f t="shared" si="3"/>
        <v>1154.9960980439007</v>
      </c>
      <c r="M14" s="18">
        <f t="shared" si="4"/>
        <v>151.93973669767513</v>
      </c>
      <c r="N14" s="18">
        <f t="shared" si="5"/>
        <v>1215.517893581401</v>
      </c>
    </row>
    <row r="15" spans="1:14" ht="18.75" customHeight="1">
      <c r="A15" s="53">
        <f t="shared" si="6"/>
        <v>10</v>
      </c>
      <c r="B15" s="10" t="s">
        <v>39</v>
      </c>
      <c r="C15" s="8" t="s">
        <v>41</v>
      </c>
      <c r="D15" s="8">
        <v>8</v>
      </c>
      <c r="E15" s="18">
        <v>50.22353189850017</v>
      </c>
      <c r="F15" s="18">
        <v>401.78825518800136</v>
      </c>
      <c r="G15" s="18">
        <v>53.34597910016182</v>
      </c>
      <c r="H15" s="18">
        <v>426.76783280129456</v>
      </c>
      <c r="I15" s="18">
        <f t="shared" si="0"/>
        <v>56.49339186707137</v>
      </c>
      <c r="J15" s="18">
        <f t="shared" si="1"/>
        <v>451.94713493657093</v>
      </c>
      <c r="K15" s="18">
        <f t="shared" si="2"/>
        <v>72.1872561277438</v>
      </c>
      <c r="L15" s="18">
        <f t="shared" si="3"/>
        <v>577.4980490219504</v>
      </c>
      <c r="M15" s="18">
        <f t="shared" si="4"/>
        <v>75.96986834883757</v>
      </c>
      <c r="N15" s="18">
        <f t="shared" si="5"/>
        <v>607.7589467907005</v>
      </c>
    </row>
    <row r="16" spans="1:14" ht="18.75" customHeight="1">
      <c r="A16" s="53">
        <f t="shared" si="6"/>
        <v>11</v>
      </c>
      <c r="B16" s="10" t="s">
        <v>108</v>
      </c>
      <c r="C16" s="8" t="s">
        <v>41</v>
      </c>
      <c r="D16" s="8">
        <v>8</v>
      </c>
      <c r="E16" s="18">
        <v>80.35765103760028</v>
      </c>
      <c r="F16" s="18">
        <v>642.8612083008022</v>
      </c>
      <c r="G16" s="18">
        <v>85.35356656025893</v>
      </c>
      <c r="H16" s="18">
        <v>682.8285324820714</v>
      </c>
      <c r="I16" s="18">
        <f t="shared" si="0"/>
        <v>90.3894269873142</v>
      </c>
      <c r="J16" s="18">
        <f t="shared" si="1"/>
        <v>723.1154158985136</v>
      </c>
      <c r="K16" s="18">
        <f t="shared" si="2"/>
        <v>115.49960980439008</v>
      </c>
      <c r="L16" s="18">
        <f t="shared" si="3"/>
        <v>923.9968784351206</v>
      </c>
      <c r="M16" s="18">
        <f t="shared" si="4"/>
        <v>121.55178935814011</v>
      </c>
      <c r="N16" s="18">
        <f t="shared" si="5"/>
        <v>972.4143148651209</v>
      </c>
    </row>
    <row r="17" spans="1:14" ht="18.75" customHeight="1">
      <c r="A17" s="53">
        <f t="shared" si="6"/>
        <v>12</v>
      </c>
      <c r="B17" s="10" t="s">
        <v>340</v>
      </c>
      <c r="C17" s="8" t="s">
        <v>41</v>
      </c>
      <c r="D17" s="8">
        <v>45</v>
      </c>
      <c r="E17" s="18">
        <v>50.218223700000294</v>
      </c>
      <c r="F17" s="18">
        <v>2259.820066500013</v>
      </c>
      <c r="G17" s="18">
        <v>53.34034088565301</v>
      </c>
      <c r="H17" s="18">
        <v>2400.3153398543855</v>
      </c>
      <c r="I17" s="18">
        <f t="shared" si="0"/>
        <v>56.48742099790654</v>
      </c>
      <c r="J17" s="18">
        <f t="shared" si="1"/>
        <v>2541.9339449057943</v>
      </c>
      <c r="K17" s="18">
        <f t="shared" si="2"/>
        <v>72.17962655112498</v>
      </c>
      <c r="L17" s="18">
        <f t="shared" si="3"/>
        <v>3248.0831948006244</v>
      </c>
      <c r="M17" s="18">
        <f t="shared" si="4"/>
        <v>75.96183898240393</v>
      </c>
      <c r="N17" s="18">
        <f t="shared" si="5"/>
        <v>3418.282754208177</v>
      </c>
    </row>
    <row r="18" spans="1:14" ht="18.75" customHeight="1">
      <c r="A18" s="53">
        <f t="shared" si="6"/>
        <v>13</v>
      </c>
      <c r="B18" s="10" t="s">
        <v>253</v>
      </c>
      <c r="C18" s="8" t="s">
        <v>82</v>
      </c>
      <c r="D18" s="8">
        <v>8</v>
      </c>
      <c r="E18" s="18">
        <v>150.6705956955005</v>
      </c>
      <c r="F18" s="18">
        <v>1205.364765564004</v>
      </c>
      <c r="G18" s="18">
        <v>160.03793730048548</v>
      </c>
      <c r="H18" s="18">
        <v>1280.3034984038839</v>
      </c>
      <c r="I18" s="18">
        <f t="shared" si="0"/>
        <v>169.4801756012141</v>
      </c>
      <c r="J18" s="18">
        <f t="shared" si="1"/>
        <v>1355.841404809713</v>
      </c>
      <c r="K18" s="18">
        <f t="shared" si="2"/>
        <v>216.5617683832314</v>
      </c>
      <c r="L18" s="18">
        <f t="shared" si="3"/>
        <v>1732.4941470658512</v>
      </c>
      <c r="M18" s="18">
        <f t="shared" si="4"/>
        <v>227.90960504651272</v>
      </c>
      <c r="N18" s="18">
        <f t="shared" si="5"/>
        <v>1823.2768403721018</v>
      </c>
    </row>
    <row r="19" spans="1:14" ht="18.75" customHeight="1">
      <c r="A19" s="53">
        <f t="shared" si="6"/>
        <v>14</v>
      </c>
      <c r="B19" s="10" t="s">
        <v>43</v>
      </c>
      <c r="C19" s="8" t="s">
        <v>82</v>
      </c>
      <c r="D19" s="8">
        <v>8</v>
      </c>
      <c r="E19" s="18">
        <v>200.89412759400068</v>
      </c>
      <c r="F19" s="18">
        <v>1607.1530207520054</v>
      </c>
      <c r="G19" s="18">
        <v>213.38391640064728</v>
      </c>
      <c r="H19" s="18">
        <v>1707.0713312051782</v>
      </c>
      <c r="I19" s="18">
        <f t="shared" si="0"/>
        <v>225.97356746828547</v>
      </c>
      <c r="J19" s="18">
        <f t="shared" si="1"/>
        <v>1807.7885397462837</v>
      </c>
      <c r="K19" s="18">
        <f t="shared" si="2"/>
        <v>288.7490245109752</v>
      </c>
      <c r="L19" s="18">
        <f t="shared" si="3"/>
        <v>2309.9921960878014</v>
      </c>
      <c r="M19" s="18">
        <f t="shared" si="4"/>
        <v>303.87947339535026</v>
      </c>
      <c r="N19" s="18">
        <f t="shared" si="5"/>
        <v>2431.035787162802</v>
      </c>
    </row>
    <row r="20" spans="1:14" ht="18.75" customHeight="1">
      <c r="A20" s="53">
        <f t="shared" si="6"/>
        <v>15</v>
      </c>
      <c r="B20" s="10" t="s">
        <v>44</v>
      </c>
      <c r="C20" s="8" t="s">
        <v>27</v>
      </c>
      <c r="D20" s="8">
        <v>8</v>
      </c>
      <c r="E20" s="18">
        <v>100.44706379700034</v>
      </c>
      <c r="F20" s="18">
        <v>803.5765103760027</v>
      </c>
      <c r="G20" s="18">
        <v>106.69195820032364</v>
      </c>
      <c r="H20" s="18">
        <v>853.5356656025891</v>
      </c>
      <c r="I20" s="18">
        <f t="shared" si="0"/>
        <v>112.98678373414273</v>
      </c>
      <c r="J20" s="18">
        <f t="shared" si="1"/>
        <v>903.8942698731419</v>
      </c>
      <c r="K20" s="18">
        <f t="shared" si="2"/>
        <v>144.3745122554876</v>
      </c>
      <c r="L20" s="18">
        <f t="shared" si="3"/>
        <v>1154.9960980439007</v>
      </c>
      <c r="M20" s="18">
        <f t="shared" si="4"/>
        <v>151.93973669767513</v>
      </c>
      <c r="N20" s="18">
        <f t="shared" si="5"/>
        <v>1215.517893581401</v>
      </c>
    </row>
    <row r="21" spans="1:14" ht="18.75" customHeight="1">
      <c r="A21" s="53">
        <f t="shared" si="6"/>
        <v>16</v>
      </c>
      <c r="B21" s="10" t="s">
        <v>54</v>
      </c>
      <c r="C21" s="8" t="s">
        <v>27</v>
      </c>
      <c r="D21" s="8">
        <v>6</v>
      </c>
      <c r="E21" s="18">
        <v>703.1294465790024</v>
      </c>
      <c r="F21" s="18">
        <v>4218.776679474015</v>
      </c>
      <c r="G21" s="18">
        <v>746.8437074022655</v>
      </c>
      <c r="H21" s="18">
        <v>4481.062244413593</v>
      </c>
      <c r="I21" s="18">
        <f t="shared" si="0"/>
        <v>790.9074861389992</v>
      </c>
      <c r="J21" s="18">
        <f t="shared" si="1"/>
        <v>4745.444916833995</v>
      </c>
      <c r="K21" s="18">
        <f t="shared" si="2"/>
        <v>1010.6215857884132</v>
      </c>
      <c r="L21" s="18">
        <f t="shared" si="3"/>
        <v>6063.729514730479</v>
      </c>
      <c r="M21" s="18">
        <f t="shared" si="4"/>
        <v>1063.578156883726</v>
      </c>
      <c r="N21" s="18">
        <f t="shared" si="5"/>
        <v>6381.468941302356</v>
      </c>
    </row>
    <row r="22" spans="1:14" ht="18.75" customHeight="1">
      <c r="A22" s="53">
        <f t="shared" si="6"/>
        <v>17</v>
      </c>
      <c r="B22" s="10" t="s">
        <v>140</v>
      </c>
      <c r="C22" s="8" t="s">
        <v>82</v>
      </c>
      <c r="D22" s="8">
        <v>6</v>
      </c>
      <c r="E22" s="18">
        <v>662.9506210602024</v>
      </c>
      <c r="F22" s="18">
        <v>3977.703726361214</v>
      </c>
      <c r="G22" s="18">
        <v>704.1669241221362</v>
      </c>
      <c r="H22" s="18">
        <v>4225.001544732817</v>
      </c>
      <c r="I22" s="18">
        <f t="shared" si="0"/>
        <v>745.7127726453422</v>
      </c>
      <c r="J22" s="18">
        <f t="shared" si="1"/>
        <v>4474.276635872053</v>
      </c>
      <c r="K22" s="18">
        <f aca="true" t="shared" si="7" ref="K22:K28">I22*1.2778</f>
        <v>952.8717808862183</v>
      </c>
      <c r="L22" s="18">
        <f aca="true" t="shared" si="8" ref="L22:L28">K22*D22</f>
        <v>5717.2306853173095</v>
      </c>
      <c r="M22" s="18">
        <f t="shared" si="4"/>
        <v>1002.8022622046561</v>
      </c>
      <c r="N22" s="18">
        <f t="shared" si="5"/>
        <v>6016.813573227937</v>
      </c>
    </row>
    <row r="23" spans="1:14" ht="18.75" customHeight="1">
      <c r="A23" s="53">
        <f t="shared" si="6"/>
        <v>18</v>
      </c>
      <c r="B23" s="10" t="s">
        <v>341</v>
      </c>
      <c r="C23" s="8" t="s">
        <v>27</v>
      </c>
      <c r="D23" s="8">
        <v>45</v>
      </c>
      <c r="E23" s="18">
        <v>60.264243385552504</v>
      </c>
      <c r="F23" s="18">
        <v>2711.890952349863</v>
      </c>
      <c r="G23" s="18">
        <v>64.01093166107569</v>
      </c>
      <c r="H23" s="18">
        <v>2880.491924748406</v>
      </c>
      <c r="I23" s="18">
        <f t="shared" si="0"/>
        <v>67.78757662907915</v>
      </c>
      <c r="J23" s="18">
        <f t="shared" si="1"/>
        <v>3050.440948308562</v>
      </c>
      <c r="K23" s="18">
        <f t="shared" si="7"/>
        <v>86.61896541663735</v>
      </c>
      <c r="L23" s="18">
        <f t="shared" si="8"/>
        <v>3897.853443748681</v>
      </c>
      <c r="M23" s="18">
        <f t="shared" si="4"/>
        <v>91.15779920446914</v>
      </c>
      <c r="N23" s="18">
        <f t="shared" si="5"/>
        <v>4102.100964201111</v>
      </c>
    </row>
    <row r="24" spans="1:14" ht="18.75" customHeight="1">
      <c r="A24" s="53">
        <f t="shared" si="6"/>
        <v>19</v>
      </c>
      <c r="B24" s="10" t="s">
        <v>342</v>
      </c>
      <c r="C24" s="8" t="s">
        <v>27</v>
      </c>
      <c r="D24" s="8">
        <v>135</v>
      </c>
      <c r="E24" s="18">
        <v>14.0596776686688</v>
      </c>
      <c r="F24" s="18">
        <v>1898.0564852702878</v>
      </c>
      <c r="G24" s="18">
        <v>14.933781889007607</v>
      </c>
      <c r="H24" s="18">
        <v>2016.060555016027</v>
      </c>
      <c r="I24" s="18">
        <f t="shared" si="0"/>
        <v>15.814875020459056</v>
      </c>
      <c r="J24" s="18">
        <f t="shared" si="1"/>
        <v>2135.0081277619724</v>
      </c>
      <c r="K24" s="18">
        <f t="shared" si="7"/>
        <v>20.20824730114258</v>
      </c>
      <c r="L24" s="18">
        <f t="shared" si="8"/>
        <v>2728.1133856542483</v>
      </c>
      <c r="M24" s="18">
        <f t="shared" si="4"/>
        <v>21.267159459722453</v>
      </c>
      <c r="N24" s="18">
        <f t="shared" si="5"/>
        <v>2871.0665270625313</v>
      </c>
    </row>
    <row r="25" spans="1:14" ht="18.75" customHeight="1">
      <c r="A25" s="53">
        <f t="shared" si="6"/>
        <v>20</v>
      </c>
      <c r="B25" s="10" t="s">
        <v>343</v>
      </c>
      <c r="C25" s="8" t="s">
        <v>27</v>
      </c>
      <c r="D25" s="8">
        <v>37</v>
      </c>
      <c r="E25" s="18">
        <v>40.1722040144481</v>
      </c>
      <c r="F25" s="18">
        <v>1486.3715485345797</v>
      </c>
      <c r="G25" s="18">
        <v>42.66975011023035</v>
      </c>
      <c r="H25" s="18">
        <v>1578.7807540785232</v>
      </c>
      <c r="I25" s="18">
        <f t="shared" si="0"/>
        <v>45.18726536673394</v>
      </c>
      <c r="J25" s="18">
        <f t="shared" si="1"/>
        <v>1671.9288185691557</v>
      </c>
      <c r="K25" s="18">
        <f t="shared" si="7"/>
        <v>57.74028768561263</v>
      </c>
      <c r="L25" s="18">
        <f t="shared" si="8"/>
        <v>2136.3906443676674</v>
      </c>
      <c r="M25" s="18">
        <f t="shared" si="4"/>
        <v>60.76587876033873</v>
      </c>
      <c r="N25" s="18">
        <f t="shared" si="5"/>
        <v>2248.337514132533</v>
      </c>
    </row>
    <row r="26" spans="1:14" ht="18.75" customHeight="1">
      <c r="A26" s="53">
        <f t="shared" si="6"/>
        <v>21</v>
      </c>
      <c r="B26" s="10" t="s">
        <v>344</v>
      </c>
      <c r="C26" s="8" t="s">
        <v>345</v>
      </c>
      <c r="D26" s="8">
        <v>37</v>
      </c>
      <c r="E26" s="18">
        <v>140.1692864873028</v>
      </c>
      <c r="F26" s="18">
        <v>5186.263600030204</v>
      </c>
      <c r="G26" s="18">
        <v>148.8837511975049</v>
      </c>
      <c r="H26" s="18">
        <v>5508.698794307681</v>
      </c>
      <c r="I26" s="18">
        <f t="shared" si="0"/>
        <v>157.6678925181577</v>
      </c>
      <c r="J26" s="18">
        <f t="shared" si="1"/>
        <v>5833.7120231718345</v>
      </c>
      <c r="K26" s="18">
        <f t="shared" si="7"/>
        <v>201.4680330597019</v>
      </c>
      <c r="L26" s="18">
        <f t="shared" si="8"/>
        <v>7454.31722320897</v>
      </c>
      <c r="M26" s="18">
        <f t="shared" si="4"/>
        <v>212.02495799203027</v>
      </c>
      <c r="N26" s="18">
        <f t="shared" si="5"/>
        <v>7844.92344570512</v>
      </c>
    </row>
    <row r="27" spans="1:14" ht="18.75" customHeight="1">
      <c r="A27" s="53">
        <f t="shared" si="6"/>
        <v>22</v>
      </c>
      <c r="B27" s="10" t="s">
        <v>346</v>
      </c>
      <c r="C27" s="8" t="s">
        <v>347</v>
      </c>
      <c r="D27" s="8">
        <v>3</v>
      </c>
      <c r="E27" s="18">
        <v>6629.4823878824</v>
      </c>
      <c r="F27" s="18">
        <v>19888.4471636472</v>
      </c>
      <c r="G27" s="18">
        <v>7041.643937419436</v>
      </c>
      <c r="H27" s="18">
        <v>21124.931812258306</v>
      </c>
      <c r="I27" s="18">
        <f t="shared" si="0"/>
        <v>7457.100929727182</v>
      </c>
      <c r="J27" s="18">
        <f t="shared" si="1"/>
        <v>22371.302789181547</v>
      </c>
      <c r="K27" s="18">
        <f t="shared" si="7"/>
        <v>9528.683568005394</v>
      </c>
      <c r="L27" s="18">
        <f t="shared" si="8"/>
        <v>28586.050704016183</v>
      </c>
      <c r="M27" s="18">
        <f t="shared" si="4"/>
        <v>10027.986586968877</v>
      </c>
      <c r="N27" s="18">
        <f t="shared" si="5"/>
        <v>30083.95976090663</v>
      </c>
    </row>
    <row r="28" spans="1:14" ht="18.75" customHeight="1">
      <c r="A28" s="53">
        <f t="shared" si="6"/>
        <v>23</v>
      </c>
      <c r="B28" s="10" t="s">
        <v>348</v>
      </c>
      <c r="C28" s="8" t="s">
        <v>347</v>
      </c>
      <c r="D28" s="8">
        <v>3</v>
      </c>
      <c r="E28" s="18">
        <v>11017.3605416497</v>
      </c>
      <c r="F28" s="18">
        <v>33052.081624949096</v>
      </c>
      <c r="G28" s="18">
        <v>11702.320863884603</v>
      </c>
      <c r="H28" s="18">
        <v>35106.962591653806</v>
      </c>
      <c r="I28" s="18">
        <f t="shared" si="0"/>
        <v>12392.757794853793</v>
      </c>
      <c r="J28" s="18">
        <f t="shared" si="1"/>
        <v>37178.27338456138</v>
      </c>
      <c r="K28" s="18">
        <f t="shared" si="7"/>
        <v>15835.465910264176</v>
      </c>
      <c r="L28" s="18">
        <f t="shared" si="8"/>
        <v>47506.39773079253</v>
      </c>
      <c r="M28" s="18">
        <f t="shared" si="4"/>
        <v>16665.24432396202</v>
      </c>
      <c r="N28" s="18">
        <f t="shared" si="5"/>
        <v>49995.73297188606</v>
      </c>
    </row>
    <row r="29" spans="1:14" ht="18.75" customHeight="1">
      <c r="A29" s="2"/>
      <c r="B29" s="16" t="s">
        <v>95</v>
      </c>
      <c r="C29" s="4"/>
      <c r="D29" s="2"/>
      <c r="E29" s="4"/>
      <c r="F29" s="20">
        <f>SUM(F6:F28)</f>
        <v>104946.12111042862</v>
      </c>
      <c r="G29" s="4"/>
      <c r="H29" s="20">
        <v>111470.72640598507</v>
      </c>
      <c r="I29" s="4"/>
      <c r="J29" s="20">
        <f>SUM(J6:J28)</f>
        <v>118047.49926393817</v>
      </c>
      <c r="K29" s="4"/>
      <c r="L29" s="20">
        <f>SUM(L6:L28)</f>
        <v>150841.09455946018</v>
      </c>
      <c r="M29" s="4"/>
      <c r="N29" s="20">
        <f>SUM(N6:N28)</f>
        <v>158745.16791437592</v>
      </c>
    </row>
    <row r="30" spans="2:6" ht="12.75" customHeight="1">
      <c r="B30" s="6"/>
      <c r="C30" s="6"/>
      <c r="D30" s="6"/>
      <c r="E30" s="165"/>
      <c r="F30" s="165"/>
    </row>
    <row r="31" spans="1:14" ht="38.25" customHeight="1">
      <c r="A31" s="359" t="s">
        <v>200</v>
      </c>
      <c r="B31" s="359"/>
      <c r="C31" s="359"/>
      <c r="D31" s="359"/>
      <c r="E31" s="359"/>
      <c r="F31" s="359"/>
      <c r="G31" s="359"/>
      <c r="H31" s="359"/>
      <c r="I31" s="359"/>
      <c r="J31" s="359"/>
      <c r="K31" s="359"/>
      <c r="L31" s="359"/>
      <c r="M31" s="359"/>
      <c r="N31" s="359"/>
    </row>
  </sheetData>
  <sheetProtection/>
  <mergeCells count="12">
    <mergeCell ref="E4:F4"/>
    <mergeCell ref="I4:J4"/>
    <mergeCell ref="G4:H4"/>
    <mergeCell ref="M4:N4"/>
    <mergeCell ref="B1:D1"/>
    <mergeCell ref="B3:N3"/>
    <mergeCell ref="A31:N31"/>
    <mergeCell ref="A4:A5"/>
    <mergeCell ref="B4:B5"/>
    <mergeCell ref="K4:L4"/>
    <mergeCell ref="C4:C5"/>
    <mergeCell ref="D4:D5"/>
  </mergeCells>
  <printOptions/>
  <pageMargins left="0.7480314960629921" right="0.15748031496062992" top="0.31496062992125984" bottom="0.35433070866141736" header="0.2755905511811024" footer="0.1574803149606299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tabColor rgb="FF00FF00"/>
  </sheetPr>
  <dimension ref="A3:N35"/>
  <sheetViews>
    <sheetView zoomScalePageLayoutView="0" workbookViewId="0" topLeftCell="A5">
      <pane xSplit="2" ySplit="4" topLeftCell="C15" activePane="bottomRight" state="frozen"/>
      <selection pane="topLeft" activeCell="A5" sqref="A5"/>
      <selection pane="topRight" activeCell="C5" sqref="C5"/>
      <selection pane="bottomLeft" activeCell="A9" sqref="A9"/>
      <selection pane="bottomRight" activeCell="B9" sqref="B9"/>
    </sheetView>
  </sheetViews>
  <sheetFormatPr defaultColWidth="9.140625" defaultRowHeight="12.75"/>
  <cols>
    <col min="1" max="1" width="5.00390625" style="0" customWidth="1"/>
    <col min="2" max="2" width="72.140625" style="0" customWidth="1"/>
    <col min="3" max="3" width="8.00390625" style="0" customWidth="1"/>
    <col min="4" max="4" width="7.7109375" style="0" bestFit="1" customWidth="1"/>
    <col min="5" max="5" width="9.28125" style="0" hidden="1" customWidth="1"/>
    <col min="6" max="6" width="12.57421875" style="0" hidden="1" customWidth="1"/>
    <col min="7" max="7" width="9.57421875" style="0" hidden="1" customWidth="1"/>
    <col min="8" max="8" width="14.57421875" style="0" hidden="1" customWidth="1"/>
    <col min="9" max="9" width="9.8515625" style="0" hidden="1" customWidth="1"/>
    <col min="10" max="10" width="12.140625" style="0" hidden="1" customWidth="1"/>
    <col min="11" max="11" width="14.28125" style="0" customWidth="1"/>
    <col min="12" max="12" width="15.57421875" style="0" customWidth="1"/>
    <col min="13" max="13" width="17.421875" style="0" customWidth="1"/>
    <col min="14" max="14" width="17.00390625" style="0" customWidth="1"/>
  </cols>
  <sheetData>
    <row r="3" spans="5:6" ht="12.75">
      <c r="E3" s="363"/>
      <c r="F3" s="363"/>
    </row>
    <row r="5" spans="1:14" ht="15.75" customHeight="1">
      <c r="A5" s="436" t="s">
        <v>436</v>
      </c>
      <c r="B5" s="356"/>
      <c r="C5" s="356"/>
      <c r="D5" s="356"/>
      <c r="E5" s="356"/>
      <c r="F5" s="356"/>
      <c r="G5" s="356"/>
      <c r="H5" s="356"/>
      <c r="I5" s="356"/>
      <c r="J5" s="356"/>
      <c r="K5" s="356"/>
      <c r="L5" s="356"/>
      <c r="M5" s="356"/>
      <c r="N5" s="356"/>
    </row>
    <row r="6" spans="1:14" ht="21.75" customHeight="1">
      <c r="A6" s="522" t="s">
        <v>350</v>
      </c>
      <c r="B6" s="523"/>
      <c r="C6" s="523"/>
      <c r="D6" s="523"/>
      <c r="E6" s="523"/>
      <c r="F6" s="523"/>
      <c r="G6" s="523"/>
      <c r="H6" s="523"/>
      <c r="I6" s="523"/>
      <c r="J6" s="523"/>
      <c r="K6" s="523"/>
      <c r="L6" s="523"/>
      <c r="M6" s="523"/>
      <c r="N6" s="523"/>
    </row>
    <row r="7" spans="1:14" ht="32.25" customHeight="1">
      <c r="A7" s="360" t="s">
        <v>79</v>
      </c>
      <c r="B7" s="360" t="s">
        <v>1</v>
      </c>
      <c r="C7" s="360" t="s">
        <v>2</v>
      </c>
      <c r="D7" s="360" t="s">
        <v>73</v>
      </c>
      <c r="E7" s="471" t="s">
        <v>371</v>
      </c>
      <c r="F7" s="520"/>
      <c r="G7" s="471" t="s">
        <v>390</v>
      </c>
      <c r="H7" s="520"/>
      <c r="I7" s="471" t="s">
        <v>450</v>
      </c>
      <c r="J7" s="520"/>
      <c r="K7" s="453" t="s">
        <v>469</v>
      </c>
      <c r="L7" s="466"/>
      <c r="M7" s="521" t="s">
        <v>470</v>
      </c>
      <c r="N7" s="466"/>
    </row>
    <row r="8" spans="1:14" ht="15" customHeight="1">
      <c r="A8" s="457"/>
      <c r="B8" s="457"/>
      <c r="C8" s="457"/>
      <c r="D8" s="457"/>
      <c r="E8" s="1" t="s">
        <v>77</v>
      </c>
      <c r="F8" s="1" t="s">
        <v>81</v>
      </c>
      <c r="G8" s="1" t="s">
        <v>77</v>
      </c>
      <c r="H8" s="1" t="s">
        <v>81</v>
      </c>
      <c r="I8" s="1" t="s">
        <v>77</v>
      </c>
      <c r="J8" s="1" t="s">
        <v>81</v>
      </c>
      <c r="K8" s="1" t="s">
        <v>77</v>
      </c>
      <c r="L8" s="1" t="s">
        <v>81</v>
      </c>
      <c r="M8" s="1" t="s">
        <v>77</v>
      </c>
      <c r="N8" s="1" t="s">
        <v>81</v>
      </c>
    </row>
    <row r="9" spans="1:14" ht="19.5" customHeight="1">
      <c r="A9" s="53">
        <v>1</v>
      </c>
      <c r="B9" s="10" t="s">
        <v>8</v>
      </c>
      <c r="C9" s="8" t="s">
        <v>41</v>
      </c>
      <c r="D9" s="8">
        <v>6</v>
      </c>
      <c r="E9" s="18">
        <v>200.89412759400068</v>
      </c>
      <c r="F9" s="18">
        <f>E9*D9</f>
        <v>1205.364765564004</v>
      </c>
      <c r="G9" s="18">
        <v>213.38391640064728</v>
      </c>
      <c r="H9" s="18">
        <v>1280.3034984038836</v>
      </c>
      <c r="I9" s="18">
        <f>G9*1.059</f>
        <v>225.97356746828547</v>
      </c>
      <c r="J9" s="18">
        <f>I9*D9</f>
        <v>1355.841404809713</v>
      </c>
      <c r="K9" s="18">
        <f>I9*1.2778</f>
        <v>288.7490245109752</v>
      </c>
      <c r="L9" s="18">
        <f>K9*D9</f>
        <v>1732.494147065851</v>
      </c>
      <c r="M9" s="18">
        <f>K9*1.0524</f>
        <v>303.87947339535026</v>
      </c>
      <c r="N9" s="18">
        <f>M9*D9</f>
        <v>1823.2768403721016</v>
      </c>
    </row>
    <row r="10" spans="1:14" ht="19.5" customHeight="1">
      <c r="A10" s="53">
        <f>A9+1</f>
        <v>2</v>
      </c>
      <c r="B10" s="10" t="s">
        <v>9</v>
      </c>
      <c r="C10" s="8" t="s">
        <v>41</v>
      </c>
      <c r="D10" s="8">
        <v>25</v>
      </c>
      <c r="E10" s="18">
        <v>180.8047148346006</v>
      </c>
      <c r="F10" s="18">
        <f aca="true" t="shared" si="0" ref="F10:F31">E10*D10</f>
        <v>4520.117870865015</v>
      </c>
      <c r="G10" s="18">
        <v>192.04552476058254</v>
      </c>
      <c r="H10" s="18">
        <v>4801.138119014563</v>
      </c>
      <c r="I10" s="18">
        <f aca="true" t="shared" si="1" ref="I10:I31">G10*1.059</f>
        <v>203.37621072145689</v>
      </c>
      <c r="J10" s="18">
        <f aca="true" t="shared" si="2" ref="J10:J31">I10*D10</f>
        <v>5084.405268036422</v>
      </c>
      <c r="K10" s="18">
        <f aca="true" t="shared" si="3" ref="K10:K31">I10*1.2778</f>
        <v>259.8741220598776</v>
      </c>
      <c r="L10" s="18">
        <f aca="true" t="shared" si="4" ref="L10:L31">K10*D10</f>
        <v>6496.85305149694</v>
      </c>
      <c r="M10" s="18">
        <f aca="true" t="shared" si="5" ref="M10:M31">K10*1.0524</f>
        <v>273.4915260558152</v>
      </c>
      <c r="N10" s="18">
        <f aca="true" t="shared" si="6" ref="N10:N31">M10*D10</f>
        <v>6837.28815139538</v>
      </c>
    </row>
    <row r="11" spans="1:14" ht="19.5" customHeight="1">
      <c r="A11" s="53">
        <f aca="true" t="shared" si="7" ref="A11:A31">A10+1</f>
        <v>3</v>
      </c>
      <c r="B11" s="10" t="s">
        <v>28</v>
      </c>
      <c r="C11" s="8" t="s">
        <v>27</v>
      </c>
      <c r="D11" s="8">
        <v>6</v>
      </c>
      <c r="E11" s="18">
        <v>200.89412759400068</v>
      </c>
      <c r="F11" s="18">
        <f t="shared" si="0"/>
        <v>1205.364765564004</v>
      </c>
      <c r="G11" s="18">
        <v>213.38391640064728</v>
      </c>
      <c r="H11" s="18">
        <v>1280.3034984038836</v>
      </c>
      <c r="I11" s="18">
        <f t="shared" si="1"/>
        <v>225.97356746828547</v>
      </c>
      <c r="J11" s="18">
        <f t="shared" si="2"/>
        <v>1355.841404809713</v>
      </c>
      <c r="K11" s="18">
        <f t="shared" si="3"/>
        <v>288.7490245109752</v>
      </c>
      <c r="L11" s="18">
        <f t="shared" si="4"/>
        <v>1732.494147065851</v>
      </c>
      <c r="M11" s="18">
        <f t="shared" si="5"/>
        <v>303.87947339535026</v>
      </c>
      <c r="N11" s="18">
        <f t="shared" si="6"/>
        <v>1823.2768403721016</v>
      </c>
    </row>
    <row r="12" spans="1:14" ht="19.5" customHeight="1">
      <c r="A12" s="53">
        <f t="shared" si="7"/>
        <v>4</v>
      </c>
      <c r="B12" s="10" t="s">
        <v>29</v>
      </c>
      <c r="C12" s="8" t="s">
        <v>41</v>
      </c>
      <c r="D12" s="8">
        <v>6</v>
      </c>
      <c r="E12" s="18">
        <v>251.11765949250085</v>
      </c>
      <c r="F12" s="18">
        <f t="shared" si="0"/>
        <v>1506.7059569550051</v>
      </c>
      <c r="G12" s="18">
        <v>266.7298955008091</v>
      </c>
      <c r="H12" s="18">
        <v>1600.3793730048546</v>
      </c>
      <c r="I12" s="18">
        <f t="shared" si="1"/>
        <v>282.4669593353568</v>
      </c>
      <c r="J12" s="18">
        <f t="shared" si="2"/>
        <v>1694.801756012141</v>
      </c>
      <c r="K12" s="18">
        <f t="shared" si="3"/>
        <v>360.936280638719</v>
      </c>
      <c r="L12" s="18">
        <f t="shared" si="4"/>
        <v>2165.617683832314</v>
      </c>
      <c r="M12" s="18">
        <f t="shared" si="5"/>
        <v>379.8493417441879</v>
      </c>
      <c r="N12" s="18">
        <f t="shared" si="6"/>
        <v>2279.0960504651275</v>
      </c>
    </row>
    <row r="13" spans="1:14" ht="19.5" customHeight="1">
      <c r="A13" s="53">
        <f t="shared" si="7"/>
        <v>5</v>
      </c>
      <c r="B13" s="10" t="s">
        <v>109</v>
      </c>
      <c r="C13" s="8" t="s">
        <v>41</v>
      </c>
      <c r="D13" s="8">
        <v>6</v>
      </c>
      <c r="E13" s="18">
        <v>301.341191391001</v>
      </c>
      <c r="F13" s="18">
        <f t="shared" si="0"/>
        <v>1808.047148346006</v>
      </c>
      <c r="G13" s="18">
        <v>320.07587460097096</v>
      </c>
      <c r="H13" s="18">
        <v>1920.4552476058257</v>
      </c>
      <c r="I13" s="18">
        <f t="shared" si="1"/>
        <v>338.9603512024282</v>
      </c>
      <c r="J13" s="18">
        <f t="shared" si="2"/>
        <v>2033.7621072145694</v>
      </c>
      <c r="K13" s="18">
        <f t="shared" si="3"/>
        <v>433.1235367664628</v>
      </c>
      <c r="L13" s="18">
        <f t="shared" si="4"/>
        <v>2598.7412205987766</v>
      </c>
      <c r="M13" s="18">
        <f t="shared" si="5"/>
        <v>455.81921009302545</v>
      </c>
      <c r="N13" s="18">
        <f t="shared" si="6"/>
        <v>2734.9152605581526</v>
      </c>
    </row>
    <row r="14" spans="1:14" ht="19.5" customHeight="1">
      <c r="A14" s="53">
        <f t="shared" si="7"/>
        <v>6</v>
      </c>
      <c r="B14" s="10" t="s">
        <v>252</v>
      </c>
      <c r="C14" s="8" t="s">
        <v>41</v>
      </c>
      <c r="D14" s="8">
        <v>6</v>
      </c>
      <c r="E14" s="18">
        <v>502.2353189850017</v>
      </c>
      <c r="F14" s="18">
        <f t="shared" si="0"/>
        <v>3013.4119139100103</v>
      </c>
      <c r="G14" s="18">
        <v>533.4597910016182</v>
      </c>
      <c r="H14" s="18">
        <v>3200.7587460097093</v>
      </c>
      <c r="I14" s="18">
        <f t="shared" si="1"/>
        <v>564.9339186707136</v>
      </c>
      <c r="J14" s="18">
        <f t="shared" si="2"/>
        <v>3389.603512024282</v>
      </c>
      <c r="K14" s="18">
        <f t="shared" si="3"/>
        <v>721.872561277438</v>
      </c>
      <c r="L14" s="18">
        <f t="shared" si="4"/>
        <v>4331.235367664628</v>
      </c>
      <c r="M14" s="18">
        <f t="shared" si="5"/>
        <v>759.6986834883758</v>
      </c>
      <c r="N14" s="18">
        <f t="shared" si="6"/>
        <v>4558.192100930255</v>
      </c>
    </row>
    <row r="15" spans="1:14" s="59" customFormat="1" ht="19.5" customHeight="1">
      <c r="A15" s="53">
        <f t="shared" si="7"/>
        <v>7</v>
      </c>
      <c r="B15" s="12" t="s">
        <v>12</v>
      </c>
      <c r="C15" s="15" t="s">
        <v>466</v>
      </c>
      <c r="D15" s="237">
        <v>196</v>
      </c>
      <c r="E15" s="19">
        <v>16.071530207520055</v>
      </c>
      <c r="F15" s="19">
        <f>E15*D15</f>
        <v>3150.0199206739308</v>
      </c>
      <c r="G15" s="18">
        <f>E15*1.062171</f>
        <v>17.070713312051783</v>
      </c>
      <c r="H15" s="19">
        <f>G15*D15</f>
        <v>3345.8598091621493</v>
      </c>
      <c r="I15" s="19">
        <f>G15*1.059</f>
        <v>18.077885397462836</v>
      </c>
      <c r="J15" s="19">
        <f>I15*D15</f>
        <v>3543.265537902716</v>
      </c>
      <c r="K15" s="18">
        <f t="shared" si="3"/>
        <v>23.099921960878014</v>
      </c>
      <c r="L15" s="18">
        <f t="shared" si="4"/>
        <v>4527.584704332091</v>
      </c>
      <c r="M15" s="18">
        <f t="shared" si="5"/>
        <v>24.31035787162802</v>
      </c>
      <c r="N15" s="18">
        <f t="shared" si="6"/>
        <v>4764.830142839092</v>
      </c>
    </row>
    <row r="16" spans="1:14" ht="19.5" customHeight="1">
      <c r="A16" s="53">
        <f t="shared" si="7"/>
        <v>8</v>
      </c>
      <c r="B16" s="10" t="s">
        <v>26</v>
      </c>
      <c r="C16" s="8" t="s">
        <v>41</v>
      </c>
      <c r="D16" s="8">
        <v>25</v>
      </c>
      <c r="E16" s="18">
        <v>130.58118293610042</v>
      </c>
      <c r="F16" s="18">
        <f t="shared" si="0"/>
        <v>3264.5295734025103</v>
      </c>
      <c r="G16" s="18">
        <v>138.6995456604207</v>
      </c>
      <c r="H16" s="18">
        <v>3467.488641510518</v>
      </c>
      <c r="I16" s="18">
        <f t="shared" si="1"/>
        <v>146.88281885438553</v>
      </c>
      <c r="J16" s="18">
        <f t="shared" si="2"/>
        <v>3672.0704713596383</v>
      </c>
      <c r="K16" s="18">
        <f t="shared" si="3"/>
        <v>187.68686593213386</v>
      </c>
      <c r="L16" s="18">
        <f t="shared" si="4"/>
        <v>4692.171648303346</v>
      </c>
      <c r="M16" s="18">
        <f t="shared" si="5"/>
        <v>197.52165770697766</v>
      </c>
      <c r="N16" s="18">
        <f t="shared" si="6"/>
        <v>4938.041442674442</v>
      </c>
    </row>
    <row r="17" spans="1:14" ht="19.5" customHeight="1">
      <c r="A17" s="53">
        <f t="shared" si="7"/>
        <v>9</v>
      </c>
      <c r="B17" s="10" t="s">
        <v>132</v>
      </c>
      <c r="C17" s="8" t="s">
        <v>27</v>
      </c>
      <c r="D17" s="8">
        <v>6</v>
      </c>
      <c r="E17" s="18">
        <v>100.44706379700034</v>
      </c>
      <c r="F17" s="18">
        <f t="shared" si="0"/>
        <v>602.682382782002</v>
      </c>
      <c r="G17" s="18">
        <v>106.69195820032364</v>
      </c>
      <c r="H17" s="18">
        <v>640.1517492019418</v>
      </c>
      <c r="I17" s="18">
        <f t="shared" si="1"/>
        <v>112.98678373414273</v>
      </c>
      <c r="J17" s="18">
        <f t="shared" si="2"/>
        <v>677.9207024048565</v>
      </c>
      <c r="K17" s="18">
        <f t="shared" si="3"/>
        <v>144.3745122554876</v>
      </c>
      <c r="L17" s="18">
        <f t="shared" si="4"/>
        <v>866.2470735329255</v>
      </c>
      <c r="M17" s="18">
        <f t="shared" si="5"/>
        <v>151.93973669767513</v>
      </c>
      <c r="N17" s="18">
        <f t="shared" si="6"/>
        <v>911.6384201860508</v>
      </c>
    </row>
    <row r="18" spans="1:14" ht="19.5" customHeight="1">
      <c r="A18" s="53">
        <f t="shared" si="7"/>
        <v>10</v>
      </c>
      <c r="B18" s="10" t="s">
        <v>39</v>
      </c>
      <c r="C18" s="8" t="s">
        <v>41</v>
      </c>
      <c r="D18" s="8">
        <v>6</v>
      </c>
      <c r="E18" s="18">
        <v>50.22353189850017</v>
      </c>
      <c r="F18" s="18">
        <f t="shared" si="0"/>
        <v>301.341191391001</v>
      </c>
      <c r="G18" s="18">
        <v>53.34597910016182</v>
      </c>
      <c r="H18" s="18">
        <v>320.0758746009709</v>
      </c>
      <c r="I18" s="18">
        <f t="shared" si="1"/>
        <v>56.49339186707137</v>
      </c>
      <c r="J18" s="18">
        <f t="shared" si="2"/>
        <v>338.9603512024282</v>
      </c>
      <c r="K18" s="18">
        <f t="shared" si="3"/>
        <v>72.1872561277438</v>
      </c>
      <c r="L18" s="18">
        <f t="shared" si="4"/>
        <v>433.12353676646273</v>
      </c>
      <c r="M18" s="18">
        <f t="shared" si="5"/>
        <v>75.96986834883757</v>
      </c>
      <c r="N18" s="18">
        <f t="shared" si="6"/>
        <v>455.8192100930254</v>
      </c>
    </row>
    <row r="19" spans="1:14" ht="19.5" customHeight="1">
      <c r="A19" s="53">
        <f t="shared" si="7"/>
        <v>11</v>
      </c>
      <c r="B19" s="10" t="s">
        <v>108</v>
      </c>
      <c r="C19" s="8" t="s">
        <v>41</v>
      </c>
      <c r="D19" s="8">
        <v>6</v>
      </c>
      <c r="E19" s="18">
        <v>80.35765103760028</v>
      </c>
      <c r="F19" s="18">
        <f t="shared" si="0"/>
        <v>482.14590622560166</v>
      </c>
      <c r="G19" s="18">
        <v>85.35356656025893</v>
      </c>
      <c r="H19" s="18">
        <v>512.1213993615536</v>
      </c>
      <c r="I19" s="18">
        <f t="shared" si="1"/>
        <v>90.3894269873142</v>
      </c>
      <c r="J19" s="18">
        <f t="shared" si="2"/>
        <v>542.3365619238851</v>
      </c>
      <c r="K19" s="18">
        <f t="shared" si="3"/>
        <v>115.49960980439008</v>
      </c>
      <c r="L19" s="18">
        <f t="shared" si="4"/>
        <v>692.9976588263405</v>
      </c>
      <c r="M19" s="18">
        <f t="shared" si="5"/>
        <v>121.55178935814011</v>
      </c>
      <c r="N19" s="18">
        <f t="shared" si="6"/>
        <v>729.3107361488406</v>
      </c>
    </row>
    <row r="20" spans="1:14" ht="19.5" customHeight="1">
      <c r="A20" s="53">
        <f t="shared" si="7"/>
        <v>12</v>
      </c>
      <c r="B20" s="10" t="s">
        <v>340</v>
      </c>
      <c r="C20" s="8" t="s">
        <v>41</v>
      </c>
      <c r="D20" s="8">
        <v>45</v>
      </c>
      <c r="E20" s="18">
        <v>50.218223700000294</v>
      </c>
      <c r="F20" s="18">
        <f t="shared" si="0"/>
        <v>2259.820066500013</v>
      </c>
      <c r="G20" s="18">
        <v>53.34034088565301</v>
      </c>
      <c r="H20" s="18">
        <v>2400.3153398543855</v>
      </c>
      <c r="I20" s="18">
        <f t="shared" si="1"/>
        <v>56.48742099790654</v>
      </c>
      <c r="J20" s="18">
        <f t="shared" si="2"/>
        <v>2541.9339449057943</v>
      </c>
      <c r="K20" s="18">
        <f t="shared" si="3"/>
        <v>72.17962655112498</v>
      </c>
      <c r="L20" s="18">
        <f t="shared" si="4"/>
        <v>3248.0831948006244</v>
      </c>
      <c r="M20" s="18">
        <f t="shared" si="5"/>
        <v>75.96183898240393</v>
      </c>
      <c r="N20" s="18">
        <f t="shared" si="6"/>
        <v>3418.282754208177</v>
      </c>
    </row>
    <row r="21" spans="1:14" ht="19.5" customHeight="1">
      <c r="A21" s="53">
        <f t="shared" si="7"/>
        <v>13</v>
      </c>
      <c r="B21" s="10" t="s">
        <v>253</v>
      </c>
      <c r="C21" s="8" t="s">
        <v>82</v>
      </c>
      <c r="D21" s="8">
        <v>6</v>
      </c>
      <c r="E21" s="18">
        <v>150.6705956955005</v>
      </c>
      <c r="F21" s="18">
        <f t="shared" si="0"/>
        <v>904.023574173003</v>
      </c>
      <c r="G21" s="18">
        <v>160.03793730048548</v>
      </c>
      <c r="H21" s="18">
        <v>960.2276238029128</v>
      </c>
      <c r="I21" s="18">
        <f t="shared" si="1"/>
        <v>169.4801756012141</v>
      </c>
      <c r="J21" s="18">
        <f t="shared" si="2"/>
        <v>1016.8810536072847</v>
      </c>
      <c r="K21" s="18">
        <f t="shared" si="3"/>
        <v>216.5617683832314</v>
      </c>
      <c r="L21" s="18">
        <f t="shared" si="4"/>
        <v>1299.3706102993883</v>
      </c>
      <c r="M21" s="18">
        <f t="shared" si="5"/>
        <v>227.90960504651272</v>
      </c>
      <c r="N21" s="18">
        <f t="shared" si="6"/>
        <v>1367.4576302790763</v>
      </c>
    </row>
    <row r="22" spans="1:14" ht="19.5" customHeight="1">
      <c r="A22" s="53">
        <f t="shared" si="7"/>
        <v>14</v>
      </c>
      <c r="B22" s="10" t="s">
        <v>43</v>
      </c>
      <c r="C22" s="8" t="s">
        <v>82</v>
      </c>
      <c r="D22" s="8">
        <v>6</v>
      </c>
      <c r="E22" s="18">
        <v>200.89412759400068</v>
      </c>
      <c r="F22" s="18">
        <f t="shared" si="0"/>
        <v>1205.364765564004</v>
      </c>
      <c r="G22" s="18">
        <v>213.38391640064728</v>
      </c>
      <c r="H22" s="18">
        <v>1280.3034984038836</v>
      </c>
      <c r="I22" s="18">
        <f t="shared" si="1"/>
        <v>225.97356746828547</v>
      </c>
      <c r="J22" s="18">
        <f t="shared" si="2"/>
        <v>1355.841404809713</v>
      </c>
      <c r="K22" s="18">
        <f t="shared" si="3"/>
        <v>288.7490245109752</v>
      </c>
      <c r="L22" s="18">
        <f t="shared" si="4"/>
        <v>1732.494147065851</v>
      </c>
      <c r="M22" s="18">
        <f t="shared" si="5"/>
        <v>303.87947339535026</v>
      </c>
      <c r="N22" s="18">
        <f t="shared" si="6"/>
        <v>1823.2768403721016</v>
      </c>
    </row>
    <row r="23" spans="1:14" ht="19.5" customHeight="1">
      <c r="A23" s="53">
        <f t="shared" si="7"/>
        <v>15</v>
      </c>
      <c r="B23" s="10" t="s">
        <v>44</v>
      </c>
      <c r="C23" s="8" t="s">
        <v>27</v>
      </c>
      <c r="D23" s="8">
        <v>6</v>
      </c>
      <c r="E23" s="18">
        <v>100.44706379700034</v>
      </c>
      <c r="F23" s="18">
        <f t="shared" si="0"/>
        <v>602.682382782002</v>
      </c>
      <c r="G23" s="18">
        <v>106.69195820032364</v>
      </c>
      <c r="H23" s="18">
        <v>640.1517492019418</v>
      </c>
      <c r="I23" s="18">
        <f t="shared" si="1"/>
        <v>112.98678373414273</v>
      </c>
      <c r="J23" s="18">
        <f t="shared" si="2"/>
        <v>677.9207024048565</v>
      </c>
      <c r="K23" s="18">
        <f t="shared" si="3"/>
        <v>144.3745122554876</v>
      </c>
      <c r="L23" s="18">
        <f t="shared" si="4"/>
        <v>866.2470735329255</v>
      </c>
      <c r="M23" s="18">
        <f t="shared" si="5"/>
        <v>151.93973669767513</v>
      </c>
      <c r="N23" s="18">
        <f t="shared" si="6"/>
        <v>911.6384201860508</v>
      </c>
    </row>
    <row r="24" spans="1:14" ht="20.25" customHeight="1">
      <c r="A24" s="53">
        <f t="shared" si="7"/>
        <v>16</v>
      </c>
      <c r="B24" s="10" t="s">
        <v>54</v>
      </c>
      <c r="C24" s="8" t="s">
        <v>27</v>
      </c>
      <c r="D24" s="8">
        <v>4</v>
      </c>
      <c r="E24" s="18">
        <v>703.1294465790024</v>
      </c>
      <c r="F24" s="18">
        <f t="shared" si="0"/>
        <v>2812.5177863160097</v>
      </c>
      <c r="G24" s="18">
        <v>746.8437074022655</v>
      </c>
      <c r="H24" s="18">
        <v>2987.374829609062</v>
      </c>
      <c r="I24" s="18">
        <f t="shared" si="1"/>
        <v>790.9074861389992</v>
      </c>
      <c r="J24" s="18">
        <f t="shared" si="2"/>
        <v>3163.6299445559966</v>
      </c>
      <c r="K24" s="18">
        <f t="shared" si="3"/>
        <v>1010.6215857884132</v>
      </c>
      <c r="L24" s="18">
        <f t="shared" si="4"/>
        <v>4042.486343153653</v>
      </c>
      <c r="M24" s="18">
        <f t="shared" si="5"/>
        <v>1063.578156883726</v>
      </c>
      <c r="N24" s="18">
        <f t="shared" si="6"/>
        <v>4254.312627534904</v>
      </c>
    </row>
    <row r="25" spans="1:14" ht="19.5" customHeight="1">
      <c r="A25" s="53">
        <f t="shared" si="7"/>
        <v>17</v>
      </c>
      <c r="B25" s="10" t="s">
        <v>140</v>
      </c>
      <c r="C25" s="8" t="s">
        <v>82</v>
      </c>
      <c r="D25" s="8">
        <v>4</v>
      </c>
      <c r="E25" s="18">
        <v>662.9506210602024</v>
      </c>
      <c r="F25" s="18">
        <f t="shared" si="0"/>
        <v>2651.8024842408095</v>
      </c>
      <c r="G25" s="18">
        <v>704.1669241221362</v>
      </c>
      <c r="H25" s="18">
        <v>2816.6676964885446</v>
      </c>
      <c r="I25" s="18">
        <f t="shared" si="1"/>
        <v>745.7127726453422</v>
      </c>
      <c r="J25" s="18">
        <f t="shared" si="2"/>
        <v>2982.8510905813687</v>
      </c>
      <c r="K25" s="18">
        <f t="shared" si="3"/>
        <v>952.8717808862183</v>
      </c>
      <c r="L25" s="18">
        <f t="shared" si="4"/>
        <v>3811.487123544873</v>
      </c>
      <c r="M25" s="18">
        <f t="shared" si="5"/>
        <v>1002.8022622046561</v>
      </c>
      <c r="N25" s="18">
        <f t="shared" si="6"/>
        <v>4011.2090488186245</v>
      </c>
    </row>
    <row r="26" spans="1:14" ht="19.5" customHeight="1">
      <c r="A26" s="53">
        <f t="shared" si="7"/>
        <v>18</v>
      </c>
      <c r="B26" s="10" t="s">
        <v>341</v>
      </c>
      <c r="C26" s="8" t="s">
        <v>27</v>
      </c>
      <c r="D26" s="8">
        <v>45</v>
      </c>
      <c r="E26" s="18">
        <v>60.264243385552504</v>
      </c>
      <c r="F26" s="18">
        <f t="shared" si="0"/>
        <v>2711.890952349863</v>
      </c>
      <c r="G26" s="18">
        <v>64.01093166107569</v>
      </c>
      <c r="H26" s="18">
        <v>2880.491924748406</v>
      </c>
      <c r="I26" s="18">
        <f t="shared" si="1"/>
        <v>67.78757662907915</v>
      </c>
      <c r="J26" s="18">
        <f t="shared" si="2"/>
        <v>3050.440948308562</v>
      </c>
      <c r="K26" s="18">
        <f t="shared" si="3"/>
        <v>86.61896541663735</v>
      </c>
      <c r="L26" s="18">
        <f t="shared" si="4"/>
        <v>3897.853443748681</v>
      </c>
      <c r="M26" s="18">
        <f t="shared" si="5"/>
        <v>91.15779920446914</v>
      </c>
      <c r="N26" s="18">
        <f t="shared" si="6"/>
        <v>4102.100964201111</v>
      </c>
    </row>
    <row r="27" spans="1:14" ht="19.5" customHeight="1">
      <c r="A27" s="53">
        <f t="shared" si="7"/>
        <v>19</v>
      </c>
      <c r="B27" s="10" t="s">
        <v>342</v>
      </c>
      <c r="C27" s="8" t="s">
        <v>27</v>
      </c>
      <c r="D27" s="8">
        <v>195</v>
      </c>
      <c r="E27" s="18">
        <v>14.0596776686688</v>
      </c>
      <c r="F27" s="18">
        <f t="shared" si="0"/>
        <v>2741.6371453904158</v>
      </c>
      <c r="G27" s="18">
        <v>14.933781889007607</v>
      </c>
      <c r="H27" s="18">
        <v>2912.0874683564834</v>
      </c>
      <c r="I27" s="18">
        <f t="shared" si="1"/>
        <v>15.814875020459056</v>
      </c>
      <c r="J27" s="18">
        <f t="shared" si="2"/>
        <v>3083.900628989516</v>
      </c>
      <c r="K27" s="18">
        <f t="shared" si="3"/>
        <v>20.20824730114258</v>
      </c>
      <c r="L27" s="18">
        <f t="shared" si="4"/>
        <v>3940.6082237228034</v>
      </c>
      <c r="M27" s="18">
        <f t="shared" si="5"/>
        <v>21.267159459722453</v>
      </c>
      <c r="N27" s="18">
        <f t="shared" si="6"/>
        <v>4147.096094645878</v>
      </c>
    </row>
    <row r="28" spans="1:14" ht="19.5" customHeight="1">
      <c r="A28" s="53">
        <f t="shared" si="7"/>
        <v>20</v>
      </c>
      <c r="B28" s="10" t="s">
        <v>343</v>
      </c>
      <c r="C28" s="8" t="s">
        <v>27</v>
      </c>
      <c r="D28" s="8">
        <v>39</v>
      </c>
      <c r="E28" s="18">
        <v>40.1722040144481</v>
      </c>
      <c r="F28" s="18">
        <f t="shared" si="0"/>
        <v>1566.7159565634759</v>
      </c>
      <c r="G28" s="18">
        <v>42.66975011023035</v>
      </c>
      <c r="H28" s="18">
        <v>1664.1202542989838</v>
      </c>
      <c r="I28" s="18">
        <f t="shared" si="1"/>
        <v>45.18726536673394</v>
      </c>
      <c r="J28" s="18">
        <f t="shared" si="2"/>
        <v>1762.3033493026237</v>
      </c>
      <c r="K28" s="18">
        <f t="shared" si="3"/>
        <v>57.74028768561263</v>
      </c>
      <c r="L28" s="18">
        <f t="shared" si="4"/>
        <v>2251.8712197388927</v>
      </c>
      <c r="M28" s="18">
        <f t="shared" si="5"/>
        <v>60.76587876033873</v>
      </c>
      <c r="N28" s="18">
        <f t="shared" si="6"/>
        <v>2369.8692716532105</v>
      </c>
    </row>
    <row r="29" spans="1:14" ht="19.5" customHeight="1">
      <c r="A29" s="53">
        <f t="shared" si="7"/>
        <v>21</v>
      </c>
      <c r="B29" s="10" t="s">
        <v>344</v>
      </c>
      <c r="C29" s="8" t="s">
        <v>345</v>
      </c>
      <c r="D29" s="8">
        <v>39</v>
      </c>
      <c r="E29" s="18">
        <v>140.1692864873028</v>
      </c>
      <c r="F29" s="18">
        <f t="shared" si="0"/>
        <v>5466.602173004809</v>
      </c>
      <c r="G29" s="18">
        <v>148.8837511975049</v>
      </c>
      <c r="H29" s="18">
        <v>5806.466296702691</v>
      </c>
      <c r="I29" s="18">
        <f t="shared" si="1"/>
        <v>157.6678925181577</v>
      </c>
      <c r="J29" s="18">
        <f t="shared" si="2"/>
        <v>6149.04780820815</v>
      </c>
      <c r="K29" s="18">
        <f t="shared" si="3"/>
        <v>201.4680330597019</v>
      </c>
      <c r="L29" s="18">
        <f t="shared" si="4"/>
        <v>7857.253289328374</v>
      </c>
      <c r="M29" s="18">
        <f t="shared" si="5"/>
        <v>212.02495799203027</v>
      </c>
      <c r="N29" s="18">
        <f t="shared" si="6"/>
        <v>8268.97336168918</v>
      </c>
    </row>
    <row r="30" spans="1:14" ht="19.5" customHeight="1">
      <c r="A30" s="53">
        <f t="shared" si="7"/>
        <v>22</v>
      </c>
      <c r="B30" s="10" t="s">
        <v>346</v>
      </c>
      <c r="C30" s="8" t="s">
        <v>347</v>
      </c>
      <c r="D30" s="8">
        <v>2</v>
      </c>
      <c r="E30" s="18">
        <v>6629.4823878824</v>
      </c>
      <c r="F30" s="18">
        <f t="shared" si="0"/>
        <v>13258.9647757648</v>
      </c>
      <c r="G30" s="18">
        <v>7041.643937419436</v>
      </c>
      <c r="H30" s="18">
        <v>14083.287874838872</v>
      </c>
      <c r="I30" s="18">
        <f t="shared" si="1"/>
        <v>7457.100929727182</v>
      </c>
      <c r="J30" s="18">
        <f t="shared" si="2"/>
        <v>14914.201859454364</v>
      </c>
      <c r="K30" s="18">
        <f t="shared" si="3"/>
        <v>9528.683568005394</v>
      </c>
      <c r="L30" s="18">
        <f t="shared" si="4"/>
        <v>19057.367136010787</v>
      </c>
      <c r="M30" s="18">
        <f t="shared" si="5"/>
        <v>10027.986586968877</v>
      </c>
      <c r="N30" s="18">
        <f t="shared" si="6"/>
        <v>20055.973173937753</v>
      </c>
    </row>
    <row r="31" spans="1:14" ht="19.5" customHeight="1">
      <c r="A31" s="53">
        <f t="shared" si="7"/>
        <v>23</v>
      </c>
      <c r="B31" s="10" t="s">
        <v>348</v>
      </c>
      <c r="C31" s="8" t="s">
        <v>347</v>
      </c>
      <c r="D31" s="8">
        <v>2</v>
      </c>
      <c r="E31" s="18">
        <v>11017.3605416497</v>
      </c>
      <c r="F31" s="18">
        <f t="shared" si="0"/>
        <v>22034.7210832994</v>
      </c>
      <c r="G31" s="18">
        <v>11702.320863884603</v>
      </c>
      <c r="H31" s="18">
        <v>23404.641727769205</v>
      </c>
      <c r="I31" s="18">
        <f t="shared" si="1"/>
        <v>12392.757794853793</v>
      </c>
      <c r="J31" s="18">
        <f t="shared" si="2"/>
        <v>24785.515589707586</v>
      </c>
      <c r="K31" s="18">
        <f t="shared" si="3"/>
        <v>15835.465910264176</v>
      </c>
      <c r="L31" s="18">
        <f t="shared" si="4"/>
        <v>31670.931820528353</v>
      </c>
      <c r="M31" s="18">
        <f t="shared" si="5"/>
        <v>16665.24432396202</v>
      </c>
      <c r="N31" s="18">
        <f t="shared" si="6"/>
        <v>33330.48864792404</v>
      </c>
    </row>
    <row r="32" spans="1:14" ht="22.5" customHeight="1">
      <c r="A32" s="2"/>
      <c r="B32" s="16" t="s">
        <v>95</v>
      </c>
      <c r="C32" s="4"/>
      <c r="D32" s="2"/>
      <c r="E32" s="4"/>
      <c r="F32" s="20">
        <f>SUM(F9:F31)</f>
        <v>79276.47454162769</v>
      </c>
      <c r="G32" s="4"/>
      <c r="H32" s="20">
        <v>84205.17224035523</v>
      </c>
      <c r="I32" s="4"/>
      <c r="J32" s="20">
        <f>SUM(J9:J31)</f>
        <v>89173.27740253619</v>
      </c>
      <c r="K32" s="4"/>
      <c r="L32" s="20">
        <f>SUM(L9:L31)</f>
        <v>113945.61386496073</v>
      </c>
      <c r="M32" s="4"/>
      <c r="N32" s="20">
        <f>SUM(N9:N31)</f>
        <v>119916.36403148467</v>
      </c>
    </row>
    <row r="33" spans="1:12" ht="25.5" customHeight="1" hidden="1">
      <c r="A33" s="51"/>
      <c r="B33" s="93" t="s">
        <v>349</v>
      </c>
      <c r="C33" s="51"/>
      <c r="D33" s="51"/>
      <c r="E33" s="52"/>
      <c r="F33" s="108">
        <f>5631.9*1.062171</f>
        <v>5982.040854899999</v>
      </c>
      <c r="G33" s="36"/>
      <c r="H33" s="108"/>
      <c r="J33" s="156"/>
      <c r="L33" s="156"/>
    </row>
    <row r="34" spans="2:6" ht="13.5" customHeight="1">
      <c r="B34" s="6"/>
      <c r="C34" s="6"/>
      <c r="D34" s="6"/>
      <c r="E34" s="165"/>
      <c r="F34" s="165"/>
    </row>
    <row r="35" spans="1:14" ht="39" customHeight="1">
      <c r="A35" s="359" t="s">
        <v>200</v>
      </c>
      <c r="B35" s="359"/>
      <c r="C35" s="359"/>
      <c r="D35" s="359"/>
      <c r="E35" s="359"/>
      <c r="F35" s="359"/>
      <c r="G35" s="359"/>
      <c r="H35" s="359"/>
      <c r="I35" s="359"/>
      <c r="J35" s="359"/>
      <c r="K35" s="359"/>
      <c r="L35" s="359"/>
      <c r="M35" s="359"/>
      <c r="N35" s="359"/>
    </row>
  </sheetData>
  <sheetProtection/>
  <mergeCells count="13">
    <mergeCell ref="D7:D8"/>
    <mergeCell ref="E7:F7"/>
    <mergeCell ref="I7:J7"/>
    <mergeCell ref="G7:H7"/>
    <mergeCell ref="M7:N7"/>
    <mergeCell ref="A35:N35"/>
    <mergeCell ref="A5:N5"/>
    <mergeCell ref="A6:N6"/>
    <mergeCell ref="E3:F3"/>
    <mergeCell ref="A7:A8"/>
    <mergeCell ref="B7:B8"/>
    <mergeCell ref="K7:L7"/>
    <mergeCell ref="C7:C8"/>
  </mergeCells>
  <printOptions/>
  <pageMargins left="0.57" right="0.17" top="0.26" bottom="0.36" header="0.22" footer="0.16"/>
  <pageSetup horizontalDpi="600" verticalDpi="600" orientation="landscape" paperSize="9" scale="85" r:id="rId1"/>
</worksheet>
</file>

<file path=xl/worksheets/sheet46.xml><?xml version="1.0" encoding="utf-8"?>
<worksheet xmlns="http://schemas.openxmlformats.org/spreadsheetml/2006/main" xmlns:r="http://schemas.openxmlformats.org/officeDocument/2006/relationships">
  <sheetPr>
    <tabColor rgb="FF00FF00"/>
  </sheetPr>
  <dimension ref="A1:N31"/>
  <sheetViews>
    <sheetView tabSelected="1" zoomScalePageLayoutView="0" workbookViewId="0" topLeftCell="A1">
      <selection activeCell="N35" sqref="N35"/>
    </sheetView>
  </sheetViews>
  <sheetFormatPr defaultColWidth="9.140625" defaultRowHeight="12.75"/>
  <cols>
    <col min="1" max="1" width="7.00390625" style="94" customWidth="1"/>
    <col min="2" max="2" width="81.00390625" style="94" customWidth="1"/>
    <col min="3" max="3" width="13.421875" style="94" customWidth="1"/>
    <col min="4" max="4" width="13.28125" style="94" customWidth="1"/>
    <col min="5" max="5" width="9.28125" style="94" hidden="1" customWidth="1"/>
    <col min="6" max="6" width="12.57421875" style="94" hidden="1" customWidth="1"/>
    <col min="7" max="7" width="9.57421875" style="94" hidden="1" customWidth="1"/>
    <col min="8" max="8" width="14.57421875" style="94" hidden="1" customWidth="1"/>
    <col min="9" max="9" width="9.8515625" style="94" hidden="1" customWidth="1"/>
    <col min="10" max="10" width="12.140625" style="94" hidden="1" customWidth="1"/>
    <col min="11" max="11" width="11.7109375" style="94" hidden="1" customWidth="1"/>
    <col min="12" max="12" width="15.421875" style="94" hidden="1" customWidth="1"/>
    <col min="13" max="14" width="20.140625" style="94" customWidth="1"/>
    <col min="15" max="16384" width="9.140625" style="94" customWidth="1"/>
  </cols>
  <sheetData>
    <row r="1" spans="2:14" ht="20.25" customHeight="1">
      <c r="B1" s="484" t="s">
        <v>436</v>
      </c>
      <c r="C1" s="485"/>
      <c r="D1" s="485"/>
      <c r="E1" s="315"/>
      <c r="F1" s="315"/>
      <c r="G1" s="315"/>
      <c r="H1" s="315"/>
      <c r="I1" s="315"/>
      <c r="J1" s="315"/>
      <c r="K1" s="315"/>
      <c r="L1" s="315"/>
      <c r="M1" s="315"/>
      <c r="N1" s="315"/>
    </row>
    <row r="2" spans="2:14" ht="21.75" customHeight="1">
      <c r="B2" s="524" t="s">
        <v>525</v>
      </c>
      <c r="C2" s="525"/>
      <c r="D2" s="525"/>
      <c r="E2" s="525"/>
      <c r="F2" s="525"/>
      <c r="G2" s="525"/>
      <c r="H2" s="525"/>
      <c r="I2" s="525"/>
      <c r="J2" s="525"/>
      <c r="K2" s="525"/>
      <c r="L2" s="525"/>
      <c r="M2" s="525"/>
      <c r="N2" s="316"/>
    </row>
    <row r="3" spans="1:14" ht="32.25" customHeight="1">
      <c r="A3" s="487" t="s">
        <v>0</v>
      </c>
      <c r="B3" s="487" t="s">
        <v>1</v>
      </c>
      <c r="C3" s="487" t="s">
        <v>2</v>
      </c>
      <c r="D3" s="487" t="s">
        <v>73</v>
      </c>
      <c r="E3" s="528" t="s">
        <v>371</v>
      </c>
      <c r="F3" s="529"/>
      <c r="G3" s="530" t="s">
        <v>390</v>
      </c>
      <c r="H3" s="531"/>
      <c r="I3" s="530" t="s">
        <v>450</v>
      </c>
      <c r="J3" s="531"/>
      <c r="K3" s="530" t="s">
        <v>469</v>
      </c>
      <c r="L3" s="531"/>
      <c r="M3" s="530" t="s">
        <v>470</v>
      </c>
      <c r="N3" s="531"/>
    </row>
    <row r="4" spans="1:14" ht="18.75" customHeight="1">
      <c r="A4" s="527"/>
      <c r="B4" s="527"/>
      <c r="C4" s="527"/>
      <c r="D4" s="527"/>
      <c r="E4" s="95" t="s">
        <v>77</v>
      </c>
      <c r="F4" s="95" t="s">
        <v>81</v>
      </c>
      <c r="G4" s="95" t="s">
        <v>77</v>
      </c>
      <c r="H4" s="95" t="s">
        <v>81</v>
      </c>
      <c r="I4" s="95" t="s">
        <v>77</v>
      </c>
      <c r="J4" s="95" t="s">
        <v>81</v>
      </c>
      <c r="K4" s="95" t="s">
        <v>77</v>
      </c>
      <c r="L4" s="95" t="s">
        <v>81</v>
      </c>
      <c r="M4" s="96" t="s">
        <v>77</v>
      </c>
      <c r="N4" s="96" t="s">
        <v>81</v>
      </c>
    </row>
    <row r="5" spans="1:14" ht="19.5" customHeight="1">
      <c r="A5" s="273">
        <v>1</v>
      </c>
      <c r="B5" s="97" t="s">
        <v>8</v>
      </c>
      <c r="C5" s="98" t="s">
        <v>41</v>
      </c>
      <c r="D5" s="98">
        <v>6</v>
      </c>
      <c r="E5" s="99">
        <v>200.89412759400068</v>
      </c>
      <c r="F5" s="99">
        <v>1205.364765564004</v>
      </c>
      <c r="G5" s="99">
        <v>213.38391640064728</v>
      </c>
      <c r="H5" s="99">
        <v>1280.3034984038836</v>
      </c>
      <c r="I5" s="99">
        <v>225.97356746828547</v>
      </c>
      <c r="J5" s="99">
        <v>1355.841404809713</v>
      </c>
      <c r="K5" s="99">
        <v>288.7490245109752</v>
      </c>
      <c r="L5" s="99">
        <v>1732.494147065851</v>
      </c>
      <c r="M5" s="99">
        <f>K5*1.0524</f>
        <v>303.87947339535026</v>
      </c>
      <c r="N5" s="99">
        <f>M5*D5</f>
        <v>1823.2768403721016</v>
      </c>
    </row>
    <row r="6" spans="1:14" ht="19.5" customHeight="1">
      <c r="A6" s="273">
        <v>2</v>
      </c>
      <c r="B6" s="97" t="s">
        <v>9</v>
      </c>
      <c r="C6" s="98" t="s">
        <v>41</v>
      </c>
      <c r="D6" s="98">
        <v>25</v>
      </c>
      <c r="E6" s="99">
        <v>180.8047148346006</v>
      </c>
      <c r="F6" s="99">
        <v>4520.117870865015</v>
      </c>
      <c r="G6" s="99">
        <v>192.04552476058254</v>
      </c>
      <c r="H6" s="99">
        <v>4801.138119014563</v>
      </c>
      <c r="I6" s="99">
        <v>203.37621072145689</v>
      </c>
      <c r="J6" s="99">
        <v>5084.405268036422</v>
      </c>
      <c r="K6" s="99">
        <v>259.8741220598776</v>
      </c>
      <c r="L6" s="99">
        <v>6496.85305149694</v>
      </c>
      <c r="M6" s="99">
        <f aca="true" t="shared" si="0" ref="M6:M27">K6*1.0524</f>
        <v>273.4915260558152</v>
      </c>
      <c r="N6" s="99">
        <f aca="true" t="shared" si="1" ref="N6:N27">M6*D6</f>
        <v>6837.28815139538</v>
      </c>
    </row>
    <row r="7" spans="1:14" ht="19.5" customHeight="1">
      <c r="A7" s="273">
        <v>3</v>
      </c>
      <c r="B7" s="97" t="s">
        <v>28</v>
      </c>
      <c r="C7" s="98" t="s">
        <v>27</v>
      </c>
      <c r="D7" s="98">
        <v>6</v>
      </c>
      <c r="E7" s="99">
        <v>200.89412759400068</v>
      </c>
      <c r="F7" s="99">
        <v>1205.364765564004</v>
      </c>
      <c r="G7" s="99">
        <v>213.38391640064728</v>
      </c>
      <c r="H7" s="99">
        <v>1280.3034984038836</v>
      </c>
      <c r="I7" s="99">
        <v>225.97356746828547</v>
      </c>
      <c r="J7" s="99">
        <v>1355.841404809713</v>
      </c>
      <c r="K7" s="99">
        <v>288.7490245109752</v>
      </c>
      <c r="L7" s="99">
        <v>1732.494147065851</v>
      </c>
      <c r="M7" s="99">
        <f t="shared" si="0"/>
        <v>303.87947339535026</v>
      </c>
      <c r="N7" s="99">
        <f t="shared" si="1"/>
        <v>1823.2768403721016</v>
      </c>
    </row>
    <row r="8" spans="1:14" ht="19.5" customHeight="1">
      <c r="A8" s="273">
        <v>4</v>
      </c>
      <c r="B8" s="97" t="s">
        <v>29</v>
      </c>
      <c r="C8" s="98" t="s">
        <v>41</v>
      </c>
      <c r="D8" s="98">
        <v>6</v>
      </c>
      <c r="E8" s="99">
        <v>251.11765949250085</v>
      </c>
      <c r="F8" s="99">
        <v>1506.7059569550051</v>
      </c>
      <c r="G8" s="99">
        <v>266.7298955008091</v>
      </c>
      <c r="H8" s="99">
        <v>1600.3793730048546</v>
      </c>
      <c r="I8" s="99">
        <v>282.4669593353568</v>
      </c>
      <c r="J8" s="99">
        <v>1694.801756012141</v>
      </c>
      <c r="K8" s="99">
        <v>360.936280638719</v>
      </c>
      <c r="L8" s="99">
        <v>2165.617683832314</v>
      </c>
      <c r="M8" s="99">
        <f t="shared" si="0"/>
        <v>379.8493417441879</v>
      </c>
      <c r="N8" s="99">
        <f t="shared" si="1"/>
        <v>2279.0960504651275</v>
      </c>
    </row>
    <row r="9" spans="1:14" ht="19.5" customHeight="1">
      <c r="A9" s="273">
        <v>5</v>
      </c>
      <c r="B9" s="97" t="s">
        <v>109</v>
      </c>
      <c r="C9" s="98" t="s">
        <v>41</v>
      </c>
      <c r="D9" s="98">
        <v>6</v>
      </c>
      <c r="E9" s="99">
        <v>301.341191391001</v>
      </c>
      <c r="F9" s="99">
        <v>1808.047148346006</v>
      </c>
      <c r="G9" s="99">
        <v>320.07587460097096</v>
      </c>
      <c r="H9" s="99">
        <v>1920.4552476058257</v>
      </c>
      <c r="I9" s="99">
        <v>338.9603512024282</v>
      </c>
      <c r="J9" s="99">
        <v>2033.7621072145694</v>
      </c>
      <c r="K9" s="99">
        <v>433.1235367664628</v>
      </c>
      <c r="L9" s="99">
        <v>2598.7412205987766</v>
      </c>
      <c r="M9" s="99">
        <f t="shared" si="0"/>
        <v>455.81921009302545</v>
      </c>
      <c r="N9" s="99">
        <f t="shared" si="1"/>
        <v>2734.9152605581526</v>
      </c>
    </row>
    <row r="10" spans="1:14" ht="19.5" customHeight="1">
      <c r="A10" s="273">
        <v>6</v>
      </c>
      <c r="B10" s="97" t="s">
        <v>252</v>
      </c>
      <c r="C10" s="98" t="s">
        <v>41</v>
      </c>
      <c r="D10" s="98">
        <v>6</v>
      </c>
      <c r="E10" s="99">
        <v>502.2353189850017</v>
      </c>
      <c r="F10" s="99">
        <v>3013.4119139100103</v>
      </c>
      <c r="G10" s="99">
        <v>533.4597910016182</v>
      </c>
      <c r="H10" s="99">
        <v>3200.7587460097093</v>
      </c>
      <c r="I10" s="99">
        <v>564.9339186707136</v>
      </c>
      <c r="J10" s="99">
        <v>3389.603512024282</v>
      </c>
      <c r="K10" s="99">
        <v>721.872561277438</v>
      </c>
      <c r="L10" s="99">
        <v>4331.235367664628</v>
      </c>
      <c r="M10" s="99">
        <f t="shared" si="0"/>
        <v>759.6986834883758</v>
      </c>
      <c r="N10" s="99">
        <f t="shared" si="1"/>
        <v>4558.192100930255</v>
      </c>
    </row>
    <row r="11" spans="1:14" s="224" customFormat="1" ht="19.5" customHeight="1">
      <c r="A11" s="273">
        <v>7</v>
      </c>
      <c r="B11" s="222" t="s">
        <v>12</v>
      </c>
      <c r="C11" s="274" t="s">
        <v>466</v>
      </c>
      <c r="D11" s="287">
        <v>196</v>
      </c>
      <c r="E11" s="223">
        <v>16.071530207520055</v>
      </c>
      <c r="F11" s="223">
        <v>3150.0199206739308</v>
      </c>
      <c r="G11" s="99">
        <v>17.070713312051783</v>
      </c>
      <c r="H11" s="223">
        <v>3345.8598091621493</v>
      </c>
      <c r="I11" s="223">
        <v>18.077885397462836</v>
      </c>
      <c r="J11" s="223">
        <v>3543.265537902716</v>
      </c>
      <c r="K11" s="99">
        <v>23.099921960878014</v>
      </c>
      <c r="L11" s="99">
        <v>4527.584704332091</v>
      </c>
      <c r="M11" s="99">
        <f t="shared" si="0"/>
        <v>24.31035787162802</v>
      </c>
      <c r="N11" s="99">
        <f t="shared" si="1"/>
        <v>4764.830142839092</v>
      </c>
    </row>
    <row r="12" spans="1:14" ht="19.5" customHeight="1">
      <c r="A12" s="273">
        <v>8</v>
      </c>
      <c r="B12" s="97" t="s">
        <v>26</v>
      </c>
      <c r="C12" s="98" t="s">
        <v>41</v>
      </c>
      <c r="D12" s="98">
        <v>25</v>
      </c>
      <c r="E12" s="99">
        <v>130.58118293610042</v>
      </c>
      <c r="F12" s="99">
        <v>3264.5295734025103</v>
      </c>
      <c r="G12" s="99">
        <v>138.6995456604207</v>
      </c>
      <c r="H12" s="99">
        <v>3467.488641510518</v>
      </c>
      <c r="I12" s="99">
        <v>146.88281885438553</v>
      </c>
      <c r="J12" s="99">
        <v>3672.0704713596383</v>
      </c>
      <c r="K12" s="99">
        <v>187.68686593213386</v>
      </c>
      <c r="L12" s="99">
        <v>4692.171648303346</v>
      </c>
      <c r="M12" s="99">
        <f t="shared" si="0"/>
        <v>197.52165770697766</v>
      </c>
      <c r="N12" s="99">
        <f t="shared" si="1"/>
        <v>4938.041442674442</v>
      </c>
    </row>
    <row r="13" spans="1:14" ht="19.5" customHeight="1">
      <c r="A13" s="273">
        <v>9</v>
      </c>
      <c r="B13" s="97" t="s">
        <v>132</v>
      </c>
      <c r="C13" s="98" t="s">
        <v>27</v>
      </c>
      <c r="D13" s="98">
        <v>6</v>
      </c>
      <c r="E13" s="99">
        <v>100.44706379700034</v>
      </c>
      <c r="F13" s="99">
        <v>602.682382782002</v>
      </c>
      <c r="G13" s="99">
        <v>106.69195820032364</v>
      </c>
      <c r="H13" s="99">
        <v>640.1517492019418</v>
      </c>
      <c r="I13" s="99">
        <v>112.98678373414273</v>
      </c>
      <c r="J13" s="99">
        <v>677.9207024048565</v>
      </c>
      <c r="K13" s="99">
        <v>144.3745122554876</v>
      </c>
      <c r="L13" s="99">
        <v>866.2470735329255</v>
      </c>
      <c r="M13" s="99">
        <f t="shared" si="0"/>
        <v>151.93973669767513</v>
      </c>
      <c r="N13" s="99">
        <f t="shared" si="1"/>
        <v>911.6384201860508</v>
      </c>
    </row>
    <row r="14" spans="1:14" ht="19.5" customHeight="1">
      <c r="A14" s="273">
        <v>10</v>
      </c>
      <c r="B14" s="97" t="s">
        <v>39</v>
      </c>
      <c r="C14" s="98" t="s">
        <v>41</v>
      </c>
      <c r="D14" s="98">
        <v>6</v>
      </c>
      <c r="E14" s="99">
        <v>50.22353189850017</v>
      </c>
      <c r="F14" s="99">
        <v>301.341191391001</v>
      </c>
      <c r="G14" s="99">
        <v>53.34597910016182</v>
      </c>
      <c r="H14" s="99">
        <v>320.0758746009709</v>
      </c>
      <c r="I14" s="99">
        <v>56.49339186707137</v>
      </c>
      <c r="J14" s="99">
        <v>338.9603512024282</v>
      </c>
      <c r="K14" s="99">
        <v>72.1872561277438</v>
      </c>
      <c r="L14" s="99">
        <v>433.12353676646273</v>
      </c>
      <c r="M14" s="99">
        <f t="shared" si="0"/>
        <v>75.96986834883757</v>
      </c>
      <c r="N14" s="99">
        <f t="shared" si="1"/>
        <v>455.8192100930254</v>
      </c>
    </row>
    <row r="15" spans="1:14" ht="19.5" customHeight="1">
      <c r="A15" s="273">
        <v>11</v>
      </c>
      <c r="B15" s="97" t="s">
        <v>108</v>
      </c>
      <c r="C15" s="98" t="s">
        <v>41</v>
      </c>
      <c r="D15" s="98">
        <v>6</v>
      </c>
      <c r="E15" s="99">
        <v>80.35765103760028</v>
      </c>
      <c r="F15" s="99">
        <v>482.14590622560166</v>
      </c>
      <c r="G15" s="99">
        <v>85.35356656025893</v>
      </c>
      <c r="H15" s="99">
        <v>512.1213993615536</v>
      </c>
      <c r="I15" s="99">
        <v>90.3894269873142</v>
      </c>
      <c r="J15" s="99">
        <v>542.3365619238851</v>
      </c>
      <c r="K15" s="99">
        <v>115.49960980439008</v>
      </c>
      <c r="L15" s="99">
        <v>692.9976588263405</v>
      </c>
      <c r="M15" s="99">
        <f t="shared" si="0"/>
        <v>121.55178935814011</v>
      </c>
      <c r="N15" s="99">
        <f t="shared" si="1"/>
        <v>729.3107361488406</v>
      </c>
    </row>
    <row r="16" spans="1:14" ht="19.5" customHeight="1">
      <c r="A16" s="273">
        <v>12</v>
      </c>
      <c r="B16" s="97" t="s">
        <v>527</v>
      </c>
      <c r="C16" s="98" t="s">
        <v>41</v>
      </c>
      <c r="D16" s="98">
        <v>45</v>
      </c>
      <c r="E16" s="99">
        <v>50.218223700000294</v>
      </c>
      <c r="F16" s="99">
        <v>2259.820066500013</v>
      </c>
      <c r="G16" s="99">
        <v>53.34034088565301</v>
      </c>
      <c r="H16" s="99">
        <v>2400.3153398543855</v>
      </c>
      <c r="I16" s="99">
        <v>56.48742099790654</v>
      </c>
      <c r="J16" s="99">
        <v>2541.9339449057943</v>
      </c>
      <c r="K16" s="99">
        <v>72.17962655112498</v>
      </c>
      <c r="L16" s="99">
        <v>3248.0831948006244</v>
      </c>
      <c r="M16" s="99">
        <f t="shared" si="0"/>
        <v>75.96183898240393</v>
      </c>
      <c r="N16" s="99">
        <f t="shared" si="1"/>
        <v>3418.282754208177</v>
      </c>
    </row>
    <row r="17" spans="1:14" ht="19.5" customHeight="1">
      <c r="A17" s="273">
        <v>13</v>
      </c>
      <c r="B17" s="97" t="s">
        <v>253</v>
      </c>
      <c r="C17" s="98" t="s">
        <v>82</v>
      </c>
      <c r="D17" s="98">
        <v>6</v>
      </c>
      <c r="E17" s="99">
        <v>150.6705956955005</v>
      </c>
      <c r="F17" s="99">
        <v>904.023574173003</v>
      </c>
      <c r="G17" s="99">
        <v>160.03793730048548</v>
      </c>
      <c r="H17" s="99">
        <v>960.2276238029128</v>
      </c>
      <c r="I17" s="99">
        <v>169.4801756012141</v>
      </c>
      <c r="J17" s="99">
        <v>1016.8810536072847</v>
      </c>
      <c r="K17" s="99">
        <v>216.5617683832314</v>
      </c>
      <c r="L17" s="99">
        <v>1299.3706102993883</v>
      </c>
      <c r="M17" s="99">
        <f t="shared" si="0"/>
        <v>227.90960504651272</v>
      </c>
      <c r="N17" s="99">
        <f t="shared" si="1"/>
        <v>1367.4576302790763</v>
      </c>
    </row>
    <row r="18" spans="1:14" ht="19.5" customHeight="1">
      <c r="A18" s="273">
        <v>14</v>
      </c>
      <c r="B18" s="97" t="s">
        <v>43</v>
      </c>
      <c r="C18" s="98" t="s">
        <v>82</v>
      </c>
      <c r="D18" s="98">
        <v>6</v>
      </c>
      <c r="E18" s="99">
        <v>200.89412759400068</v>
      </c>
      <c r="F18" s="99">
        <v>1205.364765564004</v>
      </c>
      <c r="G18" s="99">
        <v>213.38391640064728</v>
      </c>
      <c r="H18" s="99">
        <v>1280.3034984038836</v>
      </c>
      <c r="I18" s="99">
        <v>225.97356746828547</v>
      </c>
      <c r="J18" s="99">
        <v>1355.841404809713</v>
      </c>
      <c r="K18" s="99">
        <v>288.7490245109752</v>
      </c>
      <c r="L18" s="99">
        <v>1732.494147065851</v>
      </c>
      <c r="M18" s="99">
        <f t="shared" si="0"/>
        <v>303.87947339535026</v>
      </c>
      <c r="N18" s="99">
        <f t="shared" si="1"/>
        <v>1823.2768403721016</v>
      </c>
    </row>
    <row r="19" spans="1:14" ht="19.5" customHeight="1">
      <c r="A19" s="273">
        <v>15</v>
      </c>
      <c r="B19" s="97" t="s">
        <v>44</v>
      </c>
      <c r="C19" s="98" t="s">
        <v>27</v>
      </c>
      <c r="D19" s="98">
        <v>6</v>
      </c>
      <c r="E19" s="99">
        <v>100.44706379700034</v>
      </c>
      <c r="F19" s="99">
        <v>602.682382782002</v>
      </c>
      <c r="G19" s="99">
        <v>106.69195820032364</v>
      </c>
      <c r="H19" s="99">
        <v>640.1517492019418</v>
      </c>
      <c r="I19" s="99">
        <v>112.98678373414273</v>
      </c>
      <c r="J19" s="99">
        <v>677.9207024048565</v>
      </c>
      <c r="K19" s="99">
        <v>144.3745122554876</v>
      </c>
      <c r="L19" s="99">
        <v>866.2470735329255</v>
      </c>
      <c r="M19" s="99">
        <f t="shared" si="0"/>
        <v>151.93973669767513</v>
      </c>
      <c r="N19" s="99">
        <f t="shared" si="1"/>
        <v>911.6384201860508</v>
      </c>
    </row>
    <row r="20" spans="1:14" ht="20.25" customHeight="1">
      <c r="A20" s="273">
        <v>16</v>
      </c>
      <c r="B20" s="97" t="s">
        <v>54</v>
      </c>
      <c r="C20" s="98" t="s">
        <v>27</v>
      </c>
      <c r="D20" s="98">
        <v>4</v>
      </c>
      <c r="E20" s="99">
        <v>703.1294465790024</v>
      </c>
      <c r="F20" s="99">
        <v>2812.5177863160097</v>
      </c>
      <c r="G20" s="99">
        <v>746.8437074022655</v>
      </c>
      <c r="H20" s="99">
        <v>2987.374829609062</v>
      </c>
      <c r="I20" s="99">
        <v>790.9074861389992</v>
      </c>
      <c r="J20" s="99">
        <v>3163.6299445559966</v>
      </c>
      <c r="K20" s="99">
        <v>1010.6215857884132</v>
      </c>
      <c r="L20" s="99">
        <v>4042.486343153653</v>
      </c>
      <c r="M20" s="99">
        <f t="shared" si="0"/>
        <v>1063.578156883726</v>
      </c>
      <c r="N20" s="99">
        <f t="shared" si="1"/>
        <v>4254.312627534904</v>
      </c>
    </row>
    <row r="21" spans="1:14" ht="19.5" customHeight="1">
      <c r="A21" s="273">
        <v>17</v>
      </c>
      <c r="B21" s="97" t="s">
        <v>140</v>
      </c>
      <c r="C21" s="98" t="s">
        <v>82</v>
      </c>
      <c r="D21" s="98">
        <v>4</v>
      </c>
      <c r="E21" s="99">
        <v>662.9506210602024</v>
      </c>
      <c r="F21" s="99">
        <v>2651.8024842408095</v>
      </c>
      <c r="G21" s="99">
        <v>704.1669241221362</v>
      </c>
      <c r="H21" s="99">
        <v>2816.6676964885446</v>
      </c>
      <c r="I21" s="99">
        <v>745.7127726453422</v>
      </c>
      <c r="J21" s="99">
        <v>2982.8510905813687</v>
      </c>
      <c r="K21" s="99">
        <v>952.8717808862183</v>
      </c>
      <c r="L21" s="99">
        <v>3811.487123544873</v>
      </c>
      <c r="M21" s="99">
        <f t="shared" si="0"/>
        <v>1002.8022622046561</v>
      </c>
      <c r="N21" s="99">
        <f t="shared" si="1"/>
        <v>4011.2090488186245</v>
      </c>
    </row>
    <row r="22" spans="1:14" ht="19.5" customHeight="1">
      <c r="A22" s="273">
        <v>18</v>
      </c>
      <c r="B22" s="97" t="s">
        <v>341</v>
      </c>
      <c r="C22" s="98" t="s">
        <v>27</v>
      </c>
      <c r="D22" s="98">
        <v>45</v>
      </c>
      <c r="E22" s="99">
        <v>60.264243385552504</v>
      </c>
      <c r="F22" s="99">
        <v>2711.890952349863</v>
      </c>
      <c r="G22" s="99">
        <v>64.01093166107569</v>
      </c>
      <c r="H22" s="99">
        <v>2880.491924748406</v>
      </c>
      <c r="I22" s="99">
        <v>67.78757662907915</v>
      </c>
      <c r="J22" s="99">
        <v>3050.440948308562</v>
      </c>
      <c r="K22" s="99">
        <v>86.61896541663735</v>
      </c>
      <c r="L22" s="99">
        <v>3897.853443748681</v>
      </c>
      <c r="M22" s="99">
        <f t="shared" si="0"/>
        <v>91.15779920446914</v>
      </c>
      <c r="N22" s="99">
        <f t="shared" si="1"/>
        <v>4102.100964201111</v>
      </c>
    </row>
    <row r="23" spans="1:14" ht="19.5" customHeight="1">
      <c r="A23" s="273">
        <v>19</v>
      </c>
      <c r="B23" s="97" t="s">
        <v>342</v>
      </c>
      <c r="C23" s="98" t="s">
        <v>27</v>
      </c>
      <c r="D23" s="98">
        <v>195</v>
      </c>
      <c r="E23" s="99">
        <v>14.0596776686688</v>
      </c>
      <c r="F23" s="99">
        <v>2741.6371453904158</v>
      </c>
      <c r="G23" s="99">
        <v>14.933781889007607</v>
      </c>
      <c r="H23" s="99">
        <v>2912.0874683564834</v>
      </c>
      <c r="I23" s="99">
        <v>15.814875020459056</v>
      </c>
      <c r="J23" s="99">
        <v>3083.900628989516</v>
      </c>
      <c r="K23" s="99">
        <v>20.20824730114258</v>
      </c>
      <c r="L23" s="99">
        <v>3940.6082237228034</v>
      </c>
      <c r="M23" s="99">
        <f t="shared" si="0"/>
        <v>21.267159459722453</v>
      </c>
      <c r="N23" s="99">
        <f t="shared" si="1"/>
        <v>4147.096094645878</v>
      </c>
    </row>
    <row r="24" spans="1:14" ht="19.5" customHeight="1">
      <c r="A24" s="273">
        <v>20</v>
      </c>
      <c r="B24" s="97" t="s">
        <v>343</v>
      </c>
      <c r="C24" s="98" t="s">
        <v>27</v>
      </c>
      <c r="D24" s="98">
        <v>39</v>
      </c>
      <c r="E24" s="99">
        <v>40.1722040144481</v>
      </c>
      <c r="F24" s="99">
        <v>1566.7159565634759</v>
      </c>
      <c r="G24" s="99">
        <v>42.66975011023035</v>
      </c>
      <c r="H24" s="99">
        <v>1664.1202542989838</v>
      </c>
      <c r="I24" s="99">
        <v>45.18726536673394</v>
      </c>
      <c r="J24" s="99">
        <v>1762.3033493026237</v>
      </c>
      <c r="K24" s="99">
        <v>57.74028768561263</v>
      </c>
      <c r="L24" s="99">
        <v>2251.8712197388927</v>
      </c>
      <c r="M24" s="99">
        <f t="shared" si="0"/>
        <v>60.76587876033873</v>
      </c>
      <c r="N24" s="99">
        <f t="shared" si="1"/>
        <v>2369.8692716532105</v>
      </c>
    </row>
    <row r="25" spans="1:14" ht="19.5" customHeight="1">
      <c r="A25" s="273">
        <v>21</v>
      </c>
      <c r="B25" s="97" t="s">
        <v>344</v>
      </c>
      <c r="C25" s="98" t="s">
        <v>345</v>
      </c>
      <c r="D25" s="98">
        <v>39</v>
      </c>
      <c r="E25" s="99">
        <v>140.1692864873028</v>
      </c>
      <c r="F25" s="99">
        <v>5466.602173004809</v>
      </c>
      <c r="G25" s="99">
        <v>148.8837511975049</v>
      </c>
      <c r="H25" s="99">
        <v>5806.466296702691</v>
      </c>
      <c r="I25" s="99">
        <v>157.6678925181577</v>
      </c>
      <c r="J25" s="99">
        <v>6149.04780820815</v>
      </c>
      <c r="K25" s="99">
        <v>201.4680330597019</v>
      </c>
      <c r="L25" s="99">
        <v>7857.253289328374</v>
      </c>
      <c r="M25" s="99">
        <f t="shared" si="0"/>
        <v>212.02495799203027</v>
      </c>
      <c r="N25" s="99">
        <f t="shared" si="1"/>
        <v>8268.97336168918</v>
      </c>
    </row>
    <row r="26" spans="1:14" ht="19.5" customHeight="1">
      <c r="A26" s="273">
        <v>22</v>
      </c>
      <c r="B26" s="97" t="s">
        <v>346</v>
      </c>
      <c r="C26" s="98" t="s">
        <v>347</v>
      </c>
      <c r="D26" s="98">
        <v>2</v>
      </c>
      <c r="E26" s="99">
        <v>6629.4823878824</v>
      </c>
      <c r="F26" s="99">
        <v>13258.9647757648</v>
      </c>
      <c r="G26" s="99">
        <v>7041.643937419436</v>
      </c>
      <c r="H26" s="99">
        <v>14083.287874838872</v>
      </c>
      <c r="I26" s="99">
        <v>7457.100929727182</v>
      </c>
      <c r="J26" s="99">
        <v>14914.201859454364</v>
      </c>
      <c r="K26" s="99">
        <v>9528.683568005394</v>
      </c>
      <c r="L26" s="99">
        <v>19057.367136010787</v>
      </c>
      <c r="M26" s="99">
        <f t="shared" si="0"/>
        <v>10027.986586968877</v>
      </c>
      <c r="N26" s="99">
        <f t="shared" si="1"/>
        <v>20055.973173937753</v>
      </c>
    </row>
    <row r="27" spans="1:14" ht="19.5" customHeight="1">
      <c r="A27" s="273">
        <v>23</v>
      </c>
      <c r="B27" s="97" t="s">
        <v>526</v>
      </c>
      <c r="C27" s="98" t="s">
        <v>347</v>
      </c>
      <c r="D27" s="98">
        <v>2</v>
      </c>
      <c r="E27" s="99">
        <v>11017.3605416497</v>
      </c>
      <c r="F27" s="99">
        <v>22034.7210832994</v>
      </c>
      <c r="G27" s="99">
        <v>11702.320863884603</v>
      </c>
      <c r="H27" s="99">
        <v>23404.641727769205</v>
      </c>
      <c r="I27" s="99">
        <v>12392.757794853793</v>
      </c>
      <c r="J27" s="99">
        <v>24785.515589707586</v>
      </c>
      <c r="K27" s="99">
        <v>15835.465910264176</v>
      </c>
      <c r="L27" s="99">
        <v>31670.931820528353</v>
      </c>
      <c r="M27" s="99">
        <f t="shared" si="0"/>
        <v>16665.24432396202</v>
      </c>
      <c r="N27" s="99">
        <f t="shared" si="1"/>
        <v>33330.48864792404</v>
      </c>
    </row>
    <row r="28" spans="1:14" ht="22.5" customHeight="1">
      <c r="A28" s="100"/>
      <c r="B28" s="101" t="s">
        <v>95</v>
      </c>
      <c r="C28" s="275"/>
      <c r="D28" s="100"/>
      <c r="E28" s="275"/>
      <c r="F28" s="276">
        <v>79276.47454162769</v>
      </c>
      <c r="G28" s="275"/>
      <c r="H28" s="276">
        <v>84205.17224035523</v>
      </c>
      <c r="I28" s="275"/>
      <c r="J28" s="276">
        <v>89173.27740253619</v>
      </c>
      <c r="K28" s="275"/>
      <c r="L28" s="282">
        <v>113945.61386496073</v>
      </c>
      <c r="M28" s="283"/>
      <c r="N28" s="282">
        <f>SUM(N5:N27)</f>
        <v>119916.36403148467</v>
      </c>
    </row>
    <row r="29" spans="1:12" ht="25.5" customHeight="1" hidden="1">
      <c r="A29" s="104"/>
      <c r="B29" s="105" t="s">
        <v>349</v>
      </c>
      <c r="C29" s="104"/>
      <c r="D29" s="104"/>
      <c r="E29" s="277"/>
      <c r="F29" s="278">
        <v>5982.040854899999</v>
      </c>
      <c r="G29" s="279"/>
      <c r="H29" s="278"/>
      <c r="J29" s="280"/>
      <c r="L29" s="280"/>
    </row>
    <row r="30" spans="2:6" ht="13.5" customHeight="1">
      <c r="B30" s="216"/>
      <c r="C30" s="216"/>
      <c r="D30" s="216"/>
      <c r="E30" s="281"/>
      <c r="F30" s="281"/>
    </row>
    <row r="31" spans="1:14" ht="39" customHeight="1">
      <c r="A31" s="526" t="s">
        <v>200</v>
      </c>
      <c r="B31" s="526"/>
      <c r="C31" s="526"/>
      <c r="D31" s="526"/>
      <c r="E31" s="526"/>
      <c r="F31" s="526"/>
      <c r="G31" s="526"/>
      <c r="H31" s="526"/>
      <c r="I31" s="526"/>
      <c r="J31" s="526"/>
      <c r="K31" s="526"/>
      <c r="L31" s="526"/>
      <c r="M31" s="526"/>
      <c r="N31" s="526"/>
    </row>
  </sheetData>
  <sheetProtection/>
  <mergeCells count="12">
    <mergeCell ref="K3:L3"/>
    <mergeCell ref="M3:N3"/>
    <mergeCell ref="B1:D1"/>
    <mergeCell ref="B2:M2"/>
    <mergeCell ref="A31:N31"/>
    <mergeCell ref="A3:A4"/>
    <mergeCell ref="B3:B4"/>
    <mergeCell ref="C3:C4"/>
    <mergeCell ref="D3:D4"/>
    <mergeCell ref="E3:F3"/>
    <mergeCell ref="G3:H3"/>
    <mergeCell ref="I3:J3"/>
  </mergeCells>
  <printOptions/>
  <pageMargins left="0.81" right="0.17" top="0.26" bottom="0.36" header="0.22" footer="0.16"/>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rgb="FF00FF00"/>
  </sheetPr>
  <dimension ref="A2:N23"/>
  <sheetViews>
    <sheetView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P16" sqref="P16"/>
    </sheetView>
  </sheetViews>
  <sheetFormatPr defaultColWidth="9.140625" defaultRowHeight="12.75"/>
  <cols>
    <col min="1" max="1" width="5.421875" style="0" customWidth="1"/>
    <col min="2" max="2" width="61.421875" style="0" customWidth="1"/>
    <col min="3" max="3" width="7.421875" style="0" customWidth="1"/>
    <col min="4" max="4" width="8.421875" style="0" customWidth="1"/>
    <col min="5" max="5" width="8.00390625" style="0" hidden="1" customWidth="1"/>
    <col min="6" max="6" width="12.8515625" style="0" hidden="1" customWidth="1"/>
    <col min="7" max="7" width="11.7109375" style="0" hidden="1" customWidth="1"/>
    <col min="8" max="8" width="12.57421875" style="0" hidden="1" customWidth="1"/>
    <col min="9" max="9" width="10.7109375" style="0" hidden="1" customWidth="1"/>
    <col min="10" max="10" width="10.28125" style="0" hidden="1" customWidth="1"/>
    <col min="11" max="11" width="11.7109375" style="0" hidden="1" customWidth="1"/>
    <col min="12" max="12" width="14.8515625" style="0" hidden="1" customWidth="1"/>
    <col min="13" max="13" width="19.421875" style="0" customWidth="1"/>
    <col min="14" max="14" width="20.57421875" style="0" customWidth="1"/>
  </cols>
  <sheetData>
    <row r="2" spans="1:14" ht="17.25" customHeight="1">
      <c r="A2" s="356" t="s">
        <v>362</v>
      </c>
      <c r="B2" s="356"/>
      <c r="C2" s="356"/>
      <c r="D2" s="356"/>
      <c r="E2" s="356"/>
      <c r="F2" s="356"/>
      <c r="G2" s="356"/>
      <c r="H2" s="356"/>
      <c r="I2" s="356"/>
      <c r="J2" s="356"/>
      <c r="K2" s="356"/>
      <c r="L2" s="356"/>
      <c r="M2" s="356"/>
      <c r="N2" s="356"/>
    </row>
    <row r="3" spans="1:14" ht="32.25" customHeight="1">
      <c r="A3" s="356" t="s">
        <v>442</v>
      </c>
      <c r="B3" s="356"/>
      <c r="C3" s="356"/>
      <c r="D3" s="356"/>
      <c r="E3" s="356"/>
      <c r="F3" s="356"/>
      <c r="G3" s="356"/>
      <c r="H3" s="356"/>
      <c r="I3" s="356"/>
      <c r="J3" s="356"/>
      <c r="K3" s="356"/>
      <c r="L3" s="356"/>
      <c r="M3" s="356"/>
      <c r="N3" s="356"/>
    </row>
    <row r="4" spans="2:8" ht="17.25" customHeight="1">
      <c r="B4" s="146"/>
      <c r="C4" s="146"/>
      <c r="D4" s="146"/>
      <c r="E4" s="146"/>
      <c r="F4" s="146"/>
      <c r="G4" s="146"/>
      <c r="H4" s="146"/>
    </row>
    <row r="5" spans="1:14" ht="27" customHeight="1">
      <c r="A5" s="377" t="s">
        <v>79</v>
      </c>
      <c r="B5" s="378" t="s">
        <v>1</v>
      </c>
      <c r="C5" s="378" t="s">
        <v>2</v>
      </c>
      <c r="D5" s="378" t="s">
        <v>73</v>
      </c>
      <c r="E5" s="358" t="s">
        <v>363</v>
      </c>
      <c r="F5" s="358"/>
      <c r="G5" s="384" t="s">
        <v>484</v>
      </c>
      <c r="H5" s="385"/>
      <c r="I5" s="385"/>
      <c r="J5" s="385"/>
      <c r="K5" s="385"/>
      <c r="L5" s="385"/>
      <c r="M5" s="385"/>
      <c r="N5" s="386"/>
    </row>
    <row r="6" spans="1:14" ht="24.75" customHeight="1">
      <c r="A6" s="377"/>
      <c r="B6" s="378"/>
      <c r="C6" s="378"/>
      <c r="D6" s="378"/>
      <c r="E6" s="358" t="s">
        <v>370</v>
      </c>
      <c r="F6" s="358"/>
      <c r="G6" s="378" t="s">
        <v>383</v>
      </c>
      <c r="H6" s="378"/>
      <c r="I6" s="381" t="s">
        <v>463</v>
      </c>
      <c r="J6" s="382"/>
      <c r="K6" s="381" t="s">
        <v>467</v>
      </c>
      <c r="L6" s="382"/>
      <c r="M6" s="381" t="s">
        <v>470</v>
      </c>
      <c r="N6" s="382"/>
    </row>
    <row r="7" spans="1:14" ht="24.75" customHeight="1">
      <c r="A7" s="377"/>
      <c r="B7" s="378"/>
      <c r="C7" s="378"/>
      <c r="D7" s="378"/>
      <c r="E7" s="1" t="s">
        <v>77</v>
      </c>
      <c r="F7" s="1" t="s">
        <v>81</v>
      </c>
      <c r="G7" s="150" t="s">
        <v>77</v>
      </c>
      <c r="H7" s="150" t="s">
        <v>81</v>
      </c>
      <c r="I7" s="150" t="s">
        <v>77</v>
      </c>
      <c r="J7" s="150" t="s">
        <v>81</v>
      </c>
      <c r="K7" s="150" t="s">
        <v>77</v>
      </c>
      <c r="L7" s="150" t="s">
        <v>81</v>
      </c>
      <c r="M7" s="150" t="s">
        <v>77</v>
      </c>
      <c r="N7" s="150" t="s">
        <v>81</v>
      </c>
    </row>
    <row r="8" spans="1:14" ht="24" customHeight="1">
      <c r="A8" s="136">
        <v>1</v>
      </c>
      <c r="B8" s="162" t="s">
        <v>8</v>
      </c>
      <c r="C8" s="136" t="s">
        <v>21</v>
      </c>
      <c r="D8" s="133">
        <v>1</v>
      </c>
      <c r="E8" s="135">
        <v>241.07295311280046</v>
      </c>
      <c r="F8" s="135">
        <v>241.07295311280046</v>
      </c>
      <c r="G8" s="135">
        <f>E8*1.062171</f>
        <v>256.0606996807764</v>
      </c>
      <c r="H8" s="135">
        <v>256.0606996807764</v>
      </c>
      <c r="I8" s="139">
        <f>G8*1.059</f>
        <v>271.1682809619422</v>
      </c>
      <c r="J8" s="139">
        <f>I8*D8</f>
        <v>271.1682809619422</v>
      </c>
      <c r="K8" s="139">
        <f>I8*1.2778</f>
        <v>346.49882941316974</v>
      </c>
      <c r="L8" s="139">
        <f aca="true" t="shared" si="0" ref="L8:L17">K8*D8</f>
        <v>346.49882941316974</v>
      </c>
      <c r="M8" s="139">
        <f>K8*1.0524</f>
        <v>364.6553680744198</v>
      </c>
      <c r="N8" s="139">
        <f>M8*D8</f>
        <v>364.6553680744198</v>
      </c>
    </row>
    <row r="9" spans="1:14" ht="35.25" customHeight="1">
      <c r="A9" s="136">
        <v>2</v>
      </c>
      <c r="B9" s="134" t="s">
        <v>10</v>
      </c>
      <c r="C9" s="136" t="s">
        <v>21</v>
      </c>
      <c r="D9" s="133">
        <v>1</v>
      </c>
      <c r="E9" s="135">
        <v>301.341191391001</v>
      </c>
      <c r="F9" s="135">
        <v>301.341191391001</v>
      </c>
      <c r="G9" s="135">
        <f aca="true" t="shared" si="1" ref="G9:G17">E9*1.062171</f>
        <v>320.07587460097096</v>
      </c>
      <c r="H9" s="135">
        <v>320.07587460097096</v>
      </c>
      <c r="I9" s="139">
        <f aca="true" t="shared" si="2" ref="I9:I17">G9*1.059</f>
        <v>338.9603512024282</v>
      </c>
      <c r="J9" s="139">
        <f aca="true" t="shared" si="3" ref="J9:J17">I9*D9</f>
        <v>338.9603512024282</v>
      </c>
      <c r="K9" s="139">
        <f aca="true" t="shared" si="4" ref="K9:K17">I9*1.2778</f>
        <v>433.1235367664628</v>
      </c>
      <c r="L9" s="139">
        <f t="shared" si="0"/>
        <v>433.1235367664628</v>
      </c>
      <c r="M9" s="139">
        <f aca="true" t="shared" si="5" ref="M9:M17">K9*1.0524</f>
        <v>455.81921009302545</v>
      </c>
      <c r="N9" s="139">
        <f aca="true" t="shared" si="6" ref="N9:N17">M9*D9</f>
        <v>455.81921009302545</v>
      </c>
    </row>
    <row r="10" spans="1:14" ht="24" customHeight="1">
      <c r="A10" s="136">
        <f>A9+1</f>
        <v>3</v>
      </c>
      <c r="B10" s="134" t="s">
        <v>11</v>
      </c>
      <c r="C10" s="136" t="s">
        <v>21</v>
      </c>
      <c r="D10" s="133">
        <v>1</v>
      </c>
      <c r="E10" s="135">
        <v>78.34870976166027</v>
      </c>
      <c r="F10" s="135">
        <v>78.34870976166027</v>
      </c>
      <c r="G10" s="135">
        <f t="shared" si="1"/>
        <v>83.21972739625245</v>
      </c>
      <c r="H10" s="135">
        <v>83.21972739625245</v>
      </c>
      <c r="I10" s="139">
        <f t="shared" si="2"/>
        <v>88.12969131263134</v>
      </c>
      <c r="J10" s="139">
        <f t="shared" si="3"/>
        <v>88.12969131263134</v>
      </c>
      <c r="K10" s="139">
        <f t="shared" si="4"/>
        <v>112.61211955928033</v>
      </c>
      <c r="L10" s="139">
        <f t="shared" si="0"/>
        <v>112.61211955928033</v>
      </c>
      <c r="M10" s="139">
        <f t="shared" si="5"/>
        <v>118.51299462418662</v>
      </c>
      <c r="N10" s="139">
        <f t="shared" si="6"/>
        <v>118.51299462418662</v>
      </c>
    </row>
    <row r="11" spans="1:14" ht="30" customHeight="1">
      <c r="A11" s="136">
        <f>A10+1</f>
        <v>4</v>
      </c>
      <c r="B11" s="134" t="s">
        <v>80</v>
      </c>
      <c r="C11" s="136" t="s">
        <v>21</v>
      </c>
      <c r="D11" s="133">
        <v>1</v>
      </c>
      <c r="E11" s="135">
        <v>80.35765103760028</v>
      </c>
      <c r="F11" s="135">
        <v>80.35765103760028</v>
      </c>
      <c r="G11" s="135">
        <f t="shared" si="1"/>
        <v>85.35356656025893</v>
      </c>
      <c r="H11" s="135">
        <v>85.35356656025893</v>
      </c>
      <c r="I11" s="139">
        <f t="shared" si="2"/>
        <v>90.3894269873142</v>
      </c>
      <c r="J11" s="139">
        <f t="shared" si="3"/>
        <v>90.3894269873142</v>
      </c>
      <c r="K11" s="139">
        <f t="shared" si="4"/>
        <v>115.49960980439008</v>
      </c>
      <c r="L11" s="139">
        <f t="shared" si="0"/>
        <v>115.49960980439008</v>
      </c>
      <c r="M11" s="139">
        <f t="shared" si="5"/>
        <v>121.55178935814011</v>
      </c>
      <c r="N11" s="139">
        <f t="shared" si="6"/>
        <v>121.55178935814011</v>
      </c>
    </row>
    <row r="12" spans="1:14" ht="21" customHeight="1">
      <c r="A12" s="136">
        <f>A11+1</f>
        <v>5</v>
      </c>
      <c r="B12" s="162" t="s">
        <v>59</v>
      </c>
      <c r="C12" s="136" t="s">
        <v>21</v>
      </c>
      <c r="D12" s="133">
        <v>1</v>
      </c>
      <c r="E12" s="135">
        <v>803.5765103760027</v>
      </c>
      <c r="F12" s="135">
        <v>803.5765103760027</v>
      </c>
      <c r="G12" s="135">
        <f t="shared" si="1"/>
        <v>853.5356656025891</v>
      </c>
      <c r="H12" s="135">
        <v>853.5356656025891</v>
      </c>
      <c r="I12" s="139">
        <f t="shared" si="2"/>
        <v>903.8942698731419</v>
      </c>
      <c r="J12" s="139">
        <f t="shared" si="3"/>
        <v>903.8942698731419</v>
      </c>
      <c r="K12" s="139">
        <f t="shared" si="4"/>
        <v>1154.9960980439007</v>
      </c>
      <c r="L12" s="139">
        <f t="shared" si="0"/>
        <v>1154.9960980439007</v>
      </c>
      <c r="M12" s="139">
        <f t="shared" si="5"/>
        <v>1215.517893581401</v>
      </c>
      <c r="N12" s="139">
        <f t="shared" si="6"/>
        <v>1215.517893581401</v>
      </c>
    </row>
    <row r="13" spans="1:14" ht="33" customHeight="1">
      <c r="A13" s="379">
        <f>A12+1</f>
        <v>6</v>
      </c>
      <c r="B13" s="134" t="s">
        <v>364</v>
      </c>
      <c r="C13" s="162"/>
      <c r="D13" s="134"/>
      <c r="E13" s="135">
        <v>0</v>
      </c>
      <c r="F13" s="135">
        <v>0</v>
      </c>
      <c r="G13" s="135"/>
      <c r="H13" s="135"/>
      <c r="I13" s="136"/>
      <c r="J13" s="136"/>
      <c r="K13" s="139">
        <f t="shared" si="4"/>
        <v>0</v>
      </c>
      <c r="L13" s="139">
        <f t="shared" si="0"/>
        <v>0</v>
      </c>
      <c r="M13" s="139">
        <f t="shared" si="5"/>
        <v>0</v>
      </c>
      <c r="N13" s="139">
        <f t="shared" si="6"/>
        <v>0</v>
      </c>
    </row>
    <row r="14" spans="1:14" s="59" customFormat="1" ht="19.5" customHeight="1">
      <c r="A14" s="380"/>
      <c r="B14" s="141" t="s">
        <v>365</v>
      </c>
      <c r="C14" s="236" t="s">
        <v>465</v>
      </c>
      <c r="D14" s="133">
        <v>24</v>
      </c>
      <c r="E14" s="135">
        <v>14.7959107898322</v>
      </c>
      <c r="F14" s="135">
        <v>355.10185895597283</v>
      </c>
      <c r="G14" s="135">
        <f>E14*1.062171</f>
        <v>15.715787359546859</v>
      </c>
      <c r="H14" s="221">
        <f>D14*G14</f>
        <v>377.1788966291246</v>
      </c>
      <c r="I14" s="140">
        <f>G14*1.059</f>
        <v>16.643018813760122</v>
      </c>
      <c r="J14" s="140">
        <f>I14*D14</f>
        <v>399.43245153024293</v>
      </c>
      <c r="K14" s="139">
        <f t="shared" si="4"/>
        <v>21.266449440222686</v>
      </c>
      <c r="L14" s="139">
        <f t="shared" si="0"/>
        <v>510.3947865653445</v>
      </c>
      <c r="M14" s="139">
        <f t="shared" si="5"/>
        <v>22.380811390890354</v>
      </c>
      <c r="N14" s="139">
        <f t="shared" si="6"/>
        <v>537.1394733813685</v>
      </c>
    </row>
    <row r="15" spans="1:14" ht="24.75" customHeight="1">
      <c r="A15" s="136">
        <v>7</v>
      </c>
      <c r="B15" s="134" t="s">
        <v>99</v>
      </c>
      <c r="C15" s="136" t="s">
        <v>21</v>
      </c>
      <c r="D15" s="133">
        <v>3</v>
      </c>
      <c r="E15" s="135">
        <v>20.08941275940007</v>
      </c>
      <c r="F15" s="135">
        <v>60.26823827820021</v>
      </c>
      <c r="G15" s="135">
        <f t="shared" si="1"/>
        <v>21.33839164006473</v>
      </c>
      <c r="H15" s="135">
        <v>64.0151749201942</v>
      </c>
      <c r="I15" s="139">
        <f t="shared" si="2"/>
        <v>22.59735674682855</v>
      </c>
      <c r="J15" s="139">
        <f t="shared" si="3"/>
        <v>67.79207024048564</v>
      </c>
      <c r="K15" s="139">
        <f t="shared" si="4"/>
        <v>28.87490245109752</v>
      </c>
      <c r="L15" s="139">
        <f t="shared" si="0"/>
        <v>86.62470735329256</v>
      </c>
      <c r="M15" s="139">
        <f t="shared" si="5"/>
        <v>30.387947339535028</v>
      </c>
      <c r="N15" s="139">
        <f t="shared" si="6"/>
        <v>91.16384201860508</v>
      </c>
    </row>
    <row r="16" spans="1:14" ht="25.5" customHeight="1">
      <c r="A16" s="136">
        <v>8</v>
      </c>
      <c r="B16" s="134" t="s">
        <v>15</v>
      </c>
      <c r="C16" s="136" t="s">
        <v>21</v>
      </c>
      <c r="D16" s="133">
        <v>1</v>
      </c>
      <c r="E16" s="135">
        <v>50.22353189850017</v>
      </c>
      <c r="F16" s="135">
        <v>50.22353189850017</v>
      </c>
      <c r="G16" s="135">
        <f t="shared" si="1"/>
        <v>53.34597910016182</v>
      </c>
      <c r="H16" s="135">
        <v>53.34597910016182</v>
      </c>
      <c r="I16" s="139">
        <f t="shared" si="2"/>
        <v>56.49339186707137</v>
      </c>
      <c r="J16" s="139">
        <f t="shared" si="3"/>
        <v>56.49339186707137</v>
      </c>
      <c r="K16" s="139">
        <f t="shared" si="4"/>
        <v>72.1872561277438</v>
      </c>
      <c r="L16" s="139">
        <f t="shared" si="0"/>
        <v>72.1872561277438</v>
      </c>
      <c r="M16" s="139">
        <f t="shared" si="5"/>
        <v>75.96986834883757</v>
      </c>
      <c r="N16" s="139">
        <f t="shared" si="6"/>
        <v>75.96986834883757</v>
      </c>
    </row>
    <row r="17" spans="1:14" ht="21.75" customHeight="1">
      <c r="A17" s="136">
        <v>9</v>
      </c>
      <c r="B17" s="134" t="s">
        <v>16</v>
      </c>
      <c r="C17" s="136" t="s">
        <v>21</v>
      </c>
      <c r="D17" s="133">
        <v>1</v>
      </c>
      <c r="E17" s="135">
        <v>241.06884826997066</v>
      </c>
      <c r="F17" s="135">
        <v>241.06884826997066</v>
      </c>
      <c r="G17" s="135">
        <f t="shared" si="1"/>
        <v>256.056339635763</v>
      </c>
      <c r="H17" s="135">
        <v>256.056339635763</v>
      </c>
      <c r="I17" s="139">
        <f t="shared" si="2"/>
        <v>271.163663674273</v>
      </c>
      <c r="J17" s="139">
        <f t="shared" si="3"/>
        <v>271.163663674273</v>
      </c>
      <c r="K17" s="139">
        <f t="shared" si="4"/>
        <v>346.49292944298605</v>
      </c>
      <c r="L17" s="139">
        <f t="shared" si="0"/>
        <v>346.49292944298605</v>
      </c>
      <c r="M17" s="139">
        <f t="shared" si="5"/>
        <v>364.64915894579855</v>
      </c>
      <c r="N17" s="139">
        <f t="shared" si="6"/>
        <v>364.64915894579855</v>
      </c>
    </row>
    <row r="18" spans="1:14" ht="23.25" customHeight="1">
      <c r="A18" s="136">
        <v>10</v>
      </c>
      <c r="B18" s="116" t="s">
        <v>95</v>
      </c>
      <c r="C18" s="162"/>
      <c r="D18" s="162"/>
      <c r="E18" s="116"/>
      <c r="F18" s="180">
        <f>SUM(F8:F17)</f>
        <v>2211.359493081709</v>
      </c>
      <c r="G18" s="116"/>
      <c r="H18" s="180">
        <f>SUM(H8:H17)</f>
        <v>2348.8419241260913</v>
      </c>
      <c r="I18" s="139"/>
      <c r="J18" s="142">
        <f>SUM(J8:J17)</f>
        <v>2487.4235976495306</v>
      </c>
      <c r="K18" s="139"/>
      <c r="L18" s="142">
        <f>SUM(L8:L17)</f>
        <v>3178.429873076571</v>
      </c>
      <c r="M18" s="72"/>
      <c r="N18" s="142">
        <f>SUM(N8:N17)</f>
        <v>3344.979598425783</v>
      </c>
    </row>
    <row r="19" spans="1:8" ht="12.75">
      <c r="A19" s="112"/>
      <c r="B19" s="87"/>
      <c r="C19" s="7"/>
      <c r="D19" s="7"/>
      <c r="E19" s="88"/>
      <c r="F19" s="89"/>
      <c r="G19" s="88"/>
      <c r="H19" s="89"/>
    </row>
    <row r="20" spans="1:14" ht="12.75">
      <c r="A20" s="112"/>
      <c r="B20" s="87"/>
      <c r="C20" s="7"/>
      <c r="D20" s="7"/>
      <c r="E20" s="88"/>
      <c r="F20" s="89"/>
      <c r="G20" s="88"/>
      <c r="H20" s="89"/>
      <c r="N20" s="31"/>
    </row>
    <row r="21" spans="1:14" ht="25.5" customHeight="1">
      <c r="A21" s="383" t="s">
        <v>366</v>
      </c>
      <c r="B21" s="383"/>
      <c r="C21" s="383"/>
      <c r="D21" s="383"/>
      <c r="E21" s="383"/>
      <c r="F21" s="383"/>
      <c r="G21" s="383"/>
      <c r="H21" s="383"/>
      <c r="I21" s="383"/>
      <c r="J21" s="383"/>
      <c r="K21" s="383"/>
      <c r="L21" s="383"/>
      <c r="M21" s="383"/>
      <c r="N21" s="383"/>
    </row>
    <row r="22" spans="1:14" ht="12.75" customHeight="1">
      <c r="A22" s="383"/>
      <c r="B22" s="383"/>
      <c r="C22" s="383"/>
      <c r="D22" s="383"/>
      <c r="E22" s="383"/>
      <c r="F22" s="383"/>
      <c r="G22" s="383"/>
      <c r="H22" s="383"/>
      <c r="I22" s="383"/>
      <c r="J22" s="383"/>
      <c r="K22" s="383"/>
      <c r="L22" s="383"/>
      <c r="M22" s="383"/>
      <c r="N22" s="383"/>
    </row>
    <row r="23" spans="1:14" ht="12.75" customHeight="1">
      <c r="A23" s="383"/>
      <c r="B23" s="383"/>
      <c r="C23" s="383"/>
      <c r="D23" s="383"/>
      <c r="E23" s="383"/>
      <c r="F23" s="383"/>
      <c r="G23" s="383"/>
      <c r="H23" s="383"/>
      <c r="I23" s="383"/>
      <c r="J23" s="383"/>
      <c r="K23" s="383"/>
      <c r="L23" s="383"/>
      <c r="M23" s="383"/>
      <c r="N23" s="383"/>
    </row>
  </sheetData>
  <sheetProtection/>
  <mergeCells count="15">
    <mergeCell ref="A2:N2"/>
    <mergeCell ref="A3:N3"/>
    <mergeCell ref="M6:N6"/>
    <mergeCell ref="A21:N23"/>
    <mergeCell ref="K6:L6"/>
    <mergeCell ref="E6:F6"/>
    <mergeCell ref="G6:H6"/>
    <mergeCell ref="I6:J6"/>
    <mergeCell ref="G5:N5"/>
    <mergeCell ref="E5:F5"/>
    <mergeCell ref="A5:A7"/>
    <mergeCell ref="B5:B7"/>
    <mergeCell ref="C5:C7"/>
    <mergeCell ref="D5:D7"/>
    <mergeCell ref="A13:A14"/>
  </mergeCells>
  <printOptions/>
  <pageMargins left="0.4724409448818898" right="0.1968503937007874" top="0.1968503937007874" bottom="0.1968503937007874" header="0.15748031496062992" footer="0.15748031496062992"/>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sheetPr>
    <tabColor rgb="FF00FF00"/>
  </sheetPr>
  <dimension ref="A2:O31"/>
  <sheetViews>
    <sheetView zoomScalePageLayoutView="0" workbookViewId="0" topLeftCell="A1">
      <pane xSplit="3" ySplit="8" topLeftCell="D9" activePane="bottomRight" state="frozen"/>
      <selection pane="topLeft" activeCell="A1" sqref="A1"/>
      <selection pane="topRight" activeCell="D1" sqref="D1"/>
      <selection pane="bottomLeft" activeCell="A8" sqref="A8"/>
      <selection pane="bottomRight" activeCell="O9" sqref="O9:O11"/>
    </sheetView>
  </sheetViews>
  <sheetFormatPr defaultColWidth="9.140625" defaultRowHeight="12.75"/>
  <cols>
    <col min="1" max="1" width="3.28125" style="0" customWidth="1"/>
    <col min="2" max="2" width="4.8515625" style="0" customWidth="1"/>
    <col min="3" max="3" width="65.00390625" style="234" customWidth="1"/>
    <col min="4" max="4" width="10.57421875" style="0" customWidth="1"/>
    <col min="5" max="5" width="8.28125" style="0" customWidth="1"/>
    <col min="6" max="7" width="10.57421875" style="0" hidden="1" customWidth="1"/>
    <col min="8" max="9" width="10.57421875" style="36" hidden="1" customWidth="1"/>
    <col min="10" max="10" width="9.28125" style="0" hidden="1" customWidth="1"/>
    <col min="11" max="11" width="10.140625" style="0" hidden="1" customWidth="1"/>
    <col min="12" max="12" width="13.7109375" style="0" hidden="1" customWidth="1"/>
    <col min="13" max="13" width="13.57421875" style="0" hidden="1" customWidth="1"/>
    <col min="14" max="14" width="17.57421875" style="0" customWidth="1"/>
    <col min="15" max="15" width="22.8515625" style="0" customWidth="1"/>
  </cols>
  <sheetData>
    <row r="2" spans="1:15" ht="15.75">
      <c r="A2" s="356" t="s">
        <v>224</v>
      </c>
      <c r="B2" s="356"/>
      <c r="C2" s="356"/>
      <c r="D2" s="356"/>
      <c r="E2" s="356"/>
      <c r="F2" s="356"/>
      <c r="G2" s="356"/>
      <c r="H2" s="356"/>
      <c r="I2" s="356"/>
      <c r="J2" s="356"/>
      <c r="K2" s="356"/>
      <c r="L2" s="356"/>
      <c r="M2" s="356"/>
      <c r="N2" s="356"/>
      <c r="O2" s="356"/>
    </row>
    <row r="3" spans="3:7" ht="12" customHeight="1">
      <c r="C3" s="67"/>
      <c r="D3" s="67"/>
      <c r="E3" s="67"/>
      <c r="F3" s="67"/>
      <c r="G3" s="67"/>
    </row>
    <row r="4" spans="1:15" ht="34.5" customHeight="1">
      <c r="A4" s="357" t="s">
        <v>485</v>
      </c>
      <c r="B4" s="357"/>
      <c r="C4" s="357"/>
      <c r="D4" s="357"/>
      <c r="E4" s="357"/>
      <c r="F4" s="357"/>
      <c r="G4" s="357"/>
      <c r="H4" s="357"/>
      <c r="I4" s="357"/>
      <c r="J4" s="357"/>
      <c r="K4" s="357"/>
      <c r="L4" s="357"/>
      <c r="M4" s="357"/>
      <c r="N4" s="357"/>
      <c r="O4" s="357"/>
    </row>
    <row r="5" spans="2:9" ht="15" customHeight="1">
      <c r="B5" s="149"/>
      <c r="C5" s="149"/>
      <c r="D5" s="149"/>
      <c r="E5" s="149"/>
      <c r="F5" s="149"/>
      <c r="G5" s="149"/>
      <c r="H5" s="149"/>
      <c r="I5" s="149"/>
    </row>
    <row r="6" spans="2:15" ht="29.25" customHeight="1">
      <c r="B6" s="364" t="s">
        <v>79</v>
      </c>
      <c r="C6" s="364" t="s">
        <v>1</v>
      </c>
      <c r="D6" s="364" t="s">
        <v>2</v>
      </c>
      <c r="E6" s="364" t="s">
        <v>73</v>
      </c>
      <c r="F6" s="353" t="s">
        <v>53</v>
      </c>
      <c r="G6" s="354"/>
      <c r="H6" s="354"/>
      <c r="I6" s="354"/>
      <c r="J6" s="354"/>
      <c r="K6" s="354"/>
      <c r="L6" s="354"/>
      <c r="M6" s="354"/>
      <c r="N6" s="354"/>
      <c r="O6" s="355"/>
    </row>
    <row r="7" spans="2:15" ht="36" customHeight="1">
      <c r="B7" s="364"/>
      <c r="C7" s="364"/>
      <c r="D7" s="364"/>
      <c r="E7" s="364"/>
      <c r="F7" s="71" t="s">
        <v>384</v>
      </c>
      <c r="G7" s="71"/>
      <c r="H7" s="397" t="s">
        <v>385</v>
      </c>
      <c r="I7" s="398"/>
      <c r="J7" s="327" t="s">
        <v>463</v>
      </c>
      <c r="K7" s="339"/>
      <c r="L7" s="327" t="s">
        <v>467</v>
      </c>
      <c r="M7" s="339"/>
      <c r="N7" s="327" t="s">
        <v>470</v>
      </c>
      <c r="O7" s="339"/>
    </row>
    <row r="8" spans="2:15" ht="15.75" customHeight="1">
      <c r="B8" s="364"/>
      <c r="C8" s="364"/>
      <c r="D8" s="364"/>
      <c r="E8" s="364"/>
      <c r="F8" s="37" t="s">
        <v>77</v>
      </c>
      <c r="G8" s="37" t="s">
        <v>81</v>
      </c>
      <c r="H8" s="37" t="s">
        <v>77</v>
      </c>
      <c r="I8" s="37" t="s">
        <v>81</v>
      </c>
      <c r="J8" s="37" t="s">
        <v>77</v>
      </c>
      <c r="K8" s="37" t="s">
        <v>81</v>
      </c>
      <c r="L8" s="37" t="s">
        <v>77</v>
      </c>
      <c r="M8" s="37" t="s">
        <v>81</v>
      </c>
      <c r="N8" s="37" t="s">
        <v>77</v>
      </c>
      <c r="O8" s="37" t="s">
        <v>81</v>
      </c>
    </row>
    <row r="9" spans="2:15" ht="12.75">
      <c r="B9" s="181">
        <v>1</v>
      </c>
      <c r="C9" s="233" t="s">
        <v>5</v>
      </c>
      <c r="D9" s="8" t="s">
        <v>20</v>
      </c>
      <c r="E9" s="8">
        <v>1</v>
      </c>
      <c r="F9" s="390">
        <v>3013.4119139100103</v>
      </c>
      <c r="G9" s="390">
        <v>3013.4119139100103</v>
      </c>
      <c r="H9" s="390">
        <f>F9*1.062171</f>
        <v>3200.7587460097093</v>
      </c>
      <c r="I9" s="390">
        <v>3200.7587460097093</v>
      </c>
      <c r="J9" s="393">
        <f>H9*1.059</f>
        <v>3389.603512024282</v>
      </c>
      <c r="K9" s="393">
        <f>I9*1.059</f>
        <v>3389.603512024282</v>
      </c>
      <c r="L9" s="393">
        <f>J9*1.2778</f>
        <v>4331.235367664627</v>
      </c>
      <c r="M9" s="393">
        <f>L9*E10</f>
        <v>4331.235367664627</v>
      </c>
      <c r="N9" s="387">
        <f>L9*1.0524</f>
        <v>4558.192100930253</v>
      </c>
      <c r="O9" s="387">
        <f>N9*E9</f>
        <v>4558.192100930253</v>
      </c>
    </row>
    <row r="10" spans="2:15" ht="12.75">
      <c r="B10" s="181">
        <f>B9+1</f>
        <v>2</v>
      </c>
      <c r="C10" s="233" t="s">
        <v>6</v>
      </c>
      <c r="D10" s="8" t="s">
        <v>20</v>
      </c>
      <c r="E10" s="8">
        <v>1</v>
      </c>
      <c r="F10" s="391"/>
      <c r="G10" s="391"/>
      <c r="H10" s="391"/>
      <c r="I10" s="391"/>
      <c r="J10" s="393"/>
      <c r="K10" s="393"/>
      <c r="L10" s="393"/>
      <c r="M10" s="393"/>
      <c r="N10" s="388"/>
      <c r="O10" s="388"/>
    </row>
    <row r="11" spans="2:15" ht="12.75">
      <c r="B11" s="181">
        <f aca="true" t="shared" si="0" ref="B11:B18">B10+1</f>
        <v>3</v>
      </c>
      <c r="C11" s="233" t="s">
        <v>195</v>
      </c>
      <c r="D11" s="8" t="s">
        <v>20</v>
      </c>
      <c r="E11" s="8">
        <v>1</v>
      </c>
      <c r="F11" s="392"/>
      <c r="G11" s="392"/>
      <c r="H11" s="392"/>
      <c r="I11" s="392"/>
      <c r="J11" s="393"/>
      <c r="K11" s="393"/>
      <c r="L11" s="393"/>
      <c r="M11" s="393"/>
      <c r="N11" s="389"/>
      <c r="O11" s="389"/>
    </row>
    <row r="12" spans="2:15" ht="12.75">
      <c r="B12" s="181">
        <f t="shared" si="0"/>
        <v>4</v>
      </c>
      <c r="C12" s="233" t="s">
        <v>126</v>
      </c>
      <c r="D12" s="8" t="s">
        <v>21</v>
      </c>
      <c r="E12" s="8">
        <v>20</v>
      </c>
      <c r="F12" s="109">
        <v>281.251778631601</v>
      </c>
      <c r="G12" s="109">
        <v>5625.0355726320195</v>
      </c>
      <c r="H12" s="109">
        <f>F12*1.062171</f>
        <v>298.7374829609062</v>
      </c>
      <c r="I12" s="109">
        <v>5974.749659218124</v>
      </c>
      <c r="J12" s="109">
        <f>H12*1.059</f>
        <v>316.3629944555997</v>
      </c>
      <c r="K12" s="42">
        <f>J12*E12</f>
        <v>6327.259889111993</v>
      </c>
      <c r="L12" s="109">
        <f>J12*1.2778</f>
        <v>404.2486343153653</v>
      </c>
      <c r="M12" s="42">
        <f>L12*E12</f>
        <v>8084.972686307306</v>
      </c>
      <c r="N12" s="42">
        <f>L12*1.0524</f>
        <v>425.43126275349044</v>
      </c>
      <c r="O12" s="42">
        <f>N12*E12</f>
        <v>8508.625255069808</v>
      </c>
    </row>
    <row r="13" spans="2:15" ht="12.75">
      <c r="B13" s="181">
        <f t="shared" si="0"/>
        <v>5</v>
      </c>
      <c r="C13" s="233" t="s">
        <v>9</v>
      </c>
      <c r="D13" s="8" t="s">
        <v>21</v>
      </c>
      <c r="E13" s="8">
        <v>12</v>
      </c>
      <c r="F13" s="109">
        <v>200.89412759400068</v>
      </c>
      <c r="G13" s="109">
        <v>2410.729531128008</v>
      </c>
      <c r="H13" s="109">
        <f aca="true" t="shared" si="1" ref="H13:H27">F13*1.062171</f>
        <v>213.38391640064728</v>
      </c>
      <c r="I13" s="109">
        <v>2560.6069968077672</v>
      </c>
      <c r="J13" s="109">
        <f aca="true" t="shared" si="2" ref="J13:J27">H13*1.059</f>
        <v>225.97356746828547</v>
      </c>
      <c r="K13" s="42">
        <f aca="true" t="shared" si="3" ref="K13:K27">J13*E13</f>
        <v>2711.682809619426</v>
      </c>
      <c r="L13" s="109">
        <f aca="true" t="shared" si="4" ref="L13:L27">J13*1.2778</f>
        <v>288.7490245109752</v>
      </c>
      <c r="M13" s="42">
        <f aca="true" t="shared" si="5" ref="M13:M27">L13*E13</f>
        <v>3464.988294131702</v>
      </c>
      <c r="N13" s="42">
        <f aca="true" t="shared" si="6" ref="N13:N27">L13*1.0524</f>
        <v>303.87947339535026</v>
      </c>
      <c r="O13" s="42">
        <f aca="true" t="shared" si="7" ref="O13:O27">N13*E13</f>
        <v>3646.553680744203</v>
      </c>
    </row>
    <row r="14" spans="2:15" ht="24" customHeight="1">
      <c r="B14" s="47">
        <f t="shared" si="0"/>
        <v>6</v>
      </c>
      <c r="C14" s="10" t="s">
        <v>10</v>
      </c>
      <c r="D14" s="8" t="s">
        <v>21</v>
      </c>
      <c r="E14" s="8">
        <v>20</v>
      </c>
      <c r="F14" s="109">
        <v>401.78825518800136</v>
      </c>
      <c r="G14" s="109">
        <v>8035.765103760027</v>
      </c>
      <c r="H14" s="109">
        <f t="shared" si="1"/>
        <v>426.76783280129456</v>
      </c>
      <c r="I14" s="109">
        <v>8535.356656025891</v>
      </c>
      <c r="J14" s="109">
        <f t="shared" si="2"/>
        <v>451.94713493657093</v>
      </c>
      <c r="K14" s="42">
        <f t="shared" si="3"/>
        <v>9038.942698731418</v>
      </c>
      <c r="L14" s="109">
        <f t="shared" si="4"/>
        <v>577.4980490219504</v>
      </c>
      <c r="M14" s="42">
        <f t="shared" si="5"/>
        <v>11549.960980439007</v>
      </c>
      <c r="N14" s="42">
        <f t="shared" si="6"/>
        <v>607.7589467907005</v>
      </c>
      <c r="O14" s="42">
        <f t="shared" si="7"/>
        <v>12155.17893581401</v>
      </c>
    </row>
    <row r="15" spans="2:15" ht="15.75" customHeight="1">
      <c r="B15" s="182">
        <f t="shared" si="0"/>
        <v>7</v>
      </c>
      <c r="C15" s="5" t="s">
        <v>11</v>
      </c>
      <c r="D15" s="8" t="s">
        <v>21</v>
      </c>
      <c r="E15" s="8">
        <v>20</v>
      </c>
      <c r="F15" s="109">
        <v>78.34870976166027</v>
      </c>
      <c r="G15" s="109">
        <v>1566.9741952332056</v>
      </c>
      <c r="H15" s="109">
        <f t="shared" si="1"/>
        <v>83.21972739625245</v>
      </c>
      <c r="I15" s="109">
        <v>1664.394547925049</v>
      </c>
      <c r="J15" s="109">
        <f t="shared" si="2"/>
        <v>88.12969131263134</v>
      </c>
      <c r="K15" s="42">
        <f t="shared" si="3"/>
        <v>1762.5938262526267</v>
      </c>
      <c r="L15" s="109">
        <f t="shared" si="4"/>
        <v>112.61211955928033</v>
      </c>
      <c r="M15" s="42">
        <f t="shared" si="5"/>
        <v>2252.2423911856067</v>
      </c>
      <c r="N15" s="42">
        <f t="shared" si="6"/>
        <v>118.51299462418662</v>
      </c>
      <c r="O15" s="42">
        <f t="shared" si="7"/>
        <v>2370.2598924837325</v>
      </c>
    </row>
    <row r="16" spans="2:15" ht="12.75">
      <c r="B16" s="181">
        <f t="shared" si="0"/>
        <v>8</v>
      </c>
      <c r="C16" s="233" t="s">
        <v>100</v>
      </c>
      <c r="D16" s="8" t="s">
        <v>21</v>
      </c>
      <c r="E16" s="8">
        <v>30</v>
      </c>
      <c r="F16" s="109">
        <v>120.5364765564004</v>
      </c>
      <c r="G16" s="109">
        <v>3616.094296692012</v>
      </c>
      <c r="H16" s="109">
        <f t="shared" si="1"/>
        <v>128.03034984038837</v>
      </c>
      <c r="I16" s="109">
        <v>3840.910495211651</v>
      </c>
      <c r="J16" s="109">
        <f t="shared" si="2"/>
        <v>135.58414048097129</v>
      </c>
      <c r="K16" s="42">
        <f t="shared" si="3"/>
        <v>4067.5242144291387</v>
      </c>
      <c r="L16" s="109">
        <f t="shared" si="4"/>
        <v>173.24941470658513</v>
      </c>
      <c r="M16" s="42">
        <f t="shared" si="5"/>
        <v>5197.482441197554</v>
      </c>
      <c r="N16" s="42">
        <f t="shared" si="6"/>
        <v>182.3276840372102</v>
      </c>
      <c r="O16" s="42">
        <f t="shared" si="7"/>
        <v>5469.830521116306</v>
      </c>
    </row>
    <row r="17" spans="2:15" ht="12.75">
      <c r="B17" s="181">
        <f t="shared" si="0"/>
        <v>9</v>
      </c>
      <c r="C17" s="233" t="s">
        <v>59</v>
      </c>
      <c r="D17" s="8" t="s">
        <v>21</v>
      </c>
      <c r="E17" s="8">
        <v>20</v>
      </c>
      <c r="F17" s="109">
        <v>1004.4706379700034</v>
      </c>
      <c r="G17" s="109">
        <v>20089.412759400067</v>
      </c>
      <c r="H17" s="109">
        <f t="shared" si="1"/>
        <v>1066.9195820032364</v>
      </c>
      <c r="I17" s="109">
        <v>21338.39164006473</v>
      </c>
      <c r="J17" s="109">
        <f t="shared" si="2"/>
        <v>1129.8678373414273</v>
      </c>
      <c r="K17" s="42">
        <f t="shared" si="3"/>
        <v>22597.356746828547</v>
      </c>
      <c r="L17" s="109">
        <f t="shared" si="4"/>
        <v>1443.745122554876</v>
      </c>
      <c r="M17" s="42">
        <f t="shared" si="5"/>
        <v>28874.902451097518</v>
      </c>
      <c r="N17" s="42">
        <f t="shared" si="6"/>
        <v>1519.3973669767515</v>
      </c>
      <c r="O17" s="42">
        <f t="shared" si="7"/>
        <v>30387.94733953503</v>
      </c>
    </row>
    <row r="18" spans="2:15" ht="15.75" customHeight="1">
      <c r="B18" s="394">
        <f t="shared" si="0"/>
        <v>10</v>
      </c>
      <c r="C18" s="5" t="s">
        <v>12</v>
      </c>
      <c r="D18" s="10"/>
      <c r="E18" s="10"/>
      <c r="F18" s="109">
        <v>0</v>
      </c>
      <c r="G18" s="109">
        <v>0</v>
      </c>
      <c r="H18" s="109">
        <f t="shared" si="1"/>
        <v>0</v>
      </c>
      <c r="I18" s="109">
        <v>0</v>
      </c>
      <c r="J18" s="109">
        <f t="shared" si="2"/>
        <v>0</v>
      </c>
      <c r="K18" s="42">
        <f t="shared" si="3"/>
        <v>0</v>
      </c>
      <c r="L18" s="109">
        <f t="shared" si="4"/>
        <v>0</v>
      </c>
      <c r="M18" s="42">
        <f t="shared" si="5"/>
        <v>0</v>
      </c>
      <c r="N18" s="42">
        <f t="shared" si="6"/>
        <v>0</v>
      </c>
      <c r="O18" s="42">
        <f t="shared" si="7"/>
        <v>0</v>
      </c>
    </row>
    <row r="19" spans="2:15" s="59" customFormat="1" ht="12.75">
      <c r="B19" s="395"/>
      <c r="C19" s="167" t="s">
        <v>13</v>
      </c>
      <c r="D19" s="8" t="s">
        <v>465</v>
      </c>
      <c r="E19" s="8">
        <v>0</v>
      </c>
      <c r="F19" s="70">
        <v>0</v>
      </c>
      <c r="G19" s="70">
        <v>0</v>
      </c>
      <c r="H19" s="70">
        <f t="shared" si="1"/>
        <v>0</v>
      </c>
      <c r="I19" s="123">
        <v>0</v>
      </c>
      <c r="J19" s="123">
        <f>H19*1.059</f>
        <v>0</v>
      </c>
      <c r="K19" s="125">
        <f>J19*E19</f>
        <v>0</v>
      </c>
      <c r="L19" s="109">
        <f t="shared" si="4"/>
        <v>0</v>
      </c>
      <c r="M19" s="42">
        <f t="shared" si="5"/>
        <v>0</v>
      </c>
      <c r="N19" s="42">
        <f t="shared" si="6"/>
        <v>0</v>
      </c>
      <c r="O19" s="42">
        <f t="shared" si="7"/>
        <v>0</v>
      </c>
    </row>
    <row r="20" spans="2:15" s="59" customFormat="1" ht="12.75">
      <c r="B20" s="396"/>
      <c r="C20" s="167" t="s">
        <v>14</v>
      </c>
      <c r="D20" s="8" t="s">
        <v>465</v>
      </c>
      <c r="E20" s="8">
        <v>512</v>
      </c>
      <c r="F20" s="70">
        <v>16.071530207520055</v>
      </c>
      <c r="G20" s="70">
        <v>8228.623466250268</v>
      </c>
      <c r="H20" s="70">
        <f t="shared" si="1"/>
        <v>17.070713312051783</v>
      </c>
      <c r="I20" s="123">
        <f>E20*H20</f>
        <v>8740.205215770513</v>
      </c>
      <c r="J20" s="123">
        <f>H20*1.059</f>
        <v>18.077885397462836</v>
      </c>
      <c r="K20" s="125">
        <f>J20*E20</f>
        <v>9255.877323500972</v>
      </c>
      <c r="L20" s="109">
        <f t="shared" si="4"/>
        <v>23.099921960878014</v>
      </c>
      <c r="M20" s="42">
        <f t="shared" si="5"/>
        <v>11827.160043969543</v>
      </c>
      <c r="N20" s="42">
        <f t="shared" si="6"/>
        <v>24.31035787162802</v>
      </c>
      <c r="O20" s="42">
        <f t="shared" si="7"/>
        <v>12446.903230273547</v>
      </c>
    </row>
    <row r="21" spans="2:15" ht="14.25" customHeight="1">
      <c r="B21" s="47">
        <v>11</v>
      </c>
      <c r="C21" s="5" t="s">
        <v>26</v>
      </c>
      <c r="D21" s="8" t="s">
        <v>21</v>
      </c>
      <c r="E21" s="8">
        <v>12</v>
      </c>
      <c r="F21" s="109">
        <v>140.6258893158005</v>
      </c>
      <c r="G21" s="109">
        <v>1687.510671789606</v>
      </c>
      <c r="H21" s="109">
        <f t="shared" si="1"/>
        <v>149.3687414804531</v>
      </c>
      <c r="I21" s="109">
        <v>1792.4248977654374</v>
      </c>
      <c r="J21" s="109">
        <f t="shared" si="2"/>
        <v>158.18149722779984</v>
      </c>
      <c r="K21" s="42">
        <f t="shared" si="3"/>
        <v>1898.1779667335982</v>
      </c>
      <c r="L21" s="109">
        <f t="shared" si="4"/>
        <v>202.12431715768264</v>
      </c>
      <c r="M21" s="42">
        <f t="shared" si="5"/>
        <v>2425.4918058921917</v>
      </c>
      <c r="N21" s="42">
        <f t="shared" si="6"/>
        <v>212.71563137674522</v>
      </c>
      <c r="O21" s="42">
        <f t="shared" si="7"/>
        <v>2552.5875765209425</v>
      </c>
    </row>
    <row r="22" spans="2:15" ht="14.25" customHeight="1">
      <c r="B22" s="47">
        <v>12</v>
      </c>
      <c r="C22" s="5" t="s">
        <v>101</v>
      </c>
      <c r="D22" s="8" t="s">
        <v>21</v>
      </c>
      <c r="E22" s="8">
        <v>180</v>
      </c>
      <c r="F22" s="109">
        <v>20.08941275940007</v>
      </c>
      <c r="G22" s="109">
        <v>3616.0942966920124</v>
      </c>
      <c r="H22" s="109">
        <f t="shared" si="1"/>
        <v>21.33839164006473</v>
      </c>
      <c r="I22" s="109">
        <v>3840.910495211652</v>
      </c>
      <c r="J22" s="109">
        <f t="shared" si="2"/>
        <v>22.59735674682855</v>
      </c>
      <c r="K22" s="42">
        <f t="shared" si="3"/>
        <v>4067.5242144291387</v>
      </c>
      <c r="L22" s="109">
        <f t="shared" si="4"/>
        <v>28.87490245109752</v>
      </c>
      <c r="M22" s="42">
        <f t="shared" si="5"/>
        <v>5197.482441197553</v>
      </c>
      <c r="N22" s="42">
        <f t="shared" si="6"/>
        <v>30.387947339535028</v>
      </c>
      <c r="O22" s="42">
        <f t="shared" si="7"/>
        <v>5469.830521116305</v>
      </c>
    </row>
    <row r="23" spans="2:15" ht="15.75" customHeight="1">
      <c r="B23" s="47">
        <v>13</v>
      </c>
      <c r="C23" s="5" t="s">
        <v>15</v>
      </c>
      <c r="D23" s="8" t="s">
        <v>21</v>
      </c>
      <c r="E23" s="8">
        <v>20</v>
      </c>
      <c r="F23" s="109">
        <v>50.22353189850017</v>
      </c>
      <c r="G23" s="109">
        <v>1004.4706379700034</v>
      </c>
      <c r="H23" s="109">
        <f t="shared" si="1"/>
        <v>53.34597910016182</v>
      </c>
      <c r="I23" s="109">
        <v>1066.9195820032364</v>
      </c>
      <c r="J23" s="109">
        <f t="shared" si="2"/>
        <v>56.49339186707137</v>
      </c>
      <c r="K23" s="42">
        <f t="shared" si="3"/>
        <v>1129.8678373414273</v>
      </c>
      <c r="L23" s="109">
        <f t="shared" si="4"/>
        <v>72.1872561277438</v>
      </c>
      <c r="M23" s="42">
        <f t="shared" si="5"/>
        <v>1443.745122554876</v>
      </c>
      <c r="N23" s="42">
        <f t="shared" si="6"/>
        <v>75.96986834883757</v>
      </c>
      <c r="O23" s="42">
        <f t="shared" si="7"/>
        <v>1519.3973669767513</v>
      </c>
    </row>
    <row r="24" spans="2:15" ht="15" customHeight="1">
      <c r="B24" s="47">
        <v>14</v>
      </c>
      <c r="C24" s="5" t="s">
        <v>16</v>
      </c>
      <c r="D24" s="8" t="s">
        <v>21</v>
      </c>
      <c r="E24" s="8">
        <v>20</v>
      </c>
      <c r="F24" s="109">
        <v>241.0729531128008</v>
      </c>
      <c r="G24" s="109">
        <v>4821.459062256016</v>
      </c>
      <c r="H24" s="109">
        <f t="shared" si="1"/>
        <v>256.06069968077674</v>
      </c>
      <c r="I24" s="109">
        <v>5121.2139936155345</v>
      </c>
      <c r="J24" s="109">
        <f t="shared" si="2"/>
        <v>271.16828096194257</v>
      </c>
      <c r="K24" s="42">
        <f t="shared" si="3"/>
        <v>5423.365619238852</v>
      </c>
      <c r="L24" s="109">
        <f t="shared" si="4"/>
        <v>346.49882941317026</v>
      </c>
      <c r="M24" s="42">
        <f t="shared" si="5"/>
        <v>6929.976588263406</v>
      </c>
      <c r="N24" s="42">
        <f t="shared" si="6"/>
        <v>364.6553680744204</v>
      </c>
      <c r="O24" s="42">
        <f t="shared" si="7"/>
        <v>7293.107361488408</v>
      </c>
    </row>
    <row r="25" spans="2:15" ht="15" customHeight="1">
      <c r="B25" s="47">
        <v>15</v>
      </c>
      <c r="C25" s="5" t="s">
        <v>225</v>
      </c>
      <c r="D25" s="8" t="s">
        <v>20</v>
      </c>
      <c r="E25" s="8">
        <v>1</v>
      </c>
      <c r="F25" s="109">
        <v>30134.119139100105</v>
      </c>
      <c r="G25" s="109">
        <v>30134.119139100105</v>
      </c>
      <c r="H25" s="109">
        <f t="shared" si="1"/>
        <v>32007.587460097096</v>
      </c>
      <c r="I25" s="109">
        <v>32007.587460097096</v>
      </c>
      <c r="J25" s="109">
        <f t="shared" si="2"/>
        <v>33896.03512024282</v>
      </c>
      <c r="K25" s="42">
        <f t="shared" si="3"/>
        <v>33896.03512024282</v>
      </c>
      <c r="L25" s="109">
        <f t="shared" si="4"/>
        <v>43312.35367664628</v>
      </c>
      <c r="M25" s="42">
        <f t="shared" si="5"/>
        <v>43312.35367664628</v>
      </c>
      <c r="N25" s="42">
        <f t="shared" si="6"/>
        <v>45581.92100930255</v>
      </c>
      <c r="O25" s="42">
        <f t="shared" si="7"/>
        <v>45581.92100930255</v>
      </c>
    </row>
    <row r="26" spans="2:15" ht="14.25" customHeight="1">
      <c r="B26" s="47">
        <v>16</v>
      </c>
      <c r="C26" s="5" t="s">
        <v>102</v>
      </c>
      <c r="D26" s="8" t="s">
        <v>22</v>
      </c>
      <c r="E26" s="8">
        <v>5</v>
      </c>
      <c r="F26" s="109">
        <v>2008.9412759400068</v>
      </c>
      <c r="G26" s="109">
        <v>10044.706379700034</v>
      </c>
      <c r="H26" s="109">
        <f t="shared" si="1"/>
        <v>2133.839164006473</v>
      </c>
      <c r="I26" s="109">
        <v>10669.195820032364</v>
      </c>
      <c r="J26" s="109">
        <f t="shared" si="2"/>
        <v>2259.7356746828546</v>
      </c>
      <c r="K26" s="42">
        <f t="shared" si="3"/>
        <v>11298.678373414274</v>
      </c>
      <c r="L26" s="109">
        <f t="shared" si="4"/>
        <v>2887.490245109752</v>
      </c>
      <c r="M26" s="42">
        <f t="shared" si="5"/>
        <v>14437.451225548759</v>
      </c>
      <c r="N26" s="42">
        <f t="shared" si="6"/>
        <v>3038.794733953503</v>
      </c>
      <c r="O26" s="42">
        <f t="shared" si="7"/>
        <v>15193.973669767514</v>
      </c>
    </row>
    <row r="27" spans="2:15" ht="12.75">
      <c r="B27" s="47">
        <v>17</v>
      </c>
      <c r="C27" s="5" t="s">
        <v>199</v>
      </c>
      <c r="D27" s="8" t="s">
        <v>21</v>
      </c>
      <c r="E27" s="8">
        <v>6</v>
      </c>
      <c r="F27" s="109">
        <v>120.5364765564004</v>
      </c>
      <c r="G27" s="109">
        <v>723.2188593384024</v>
      </c>
      <c r="H27" s="109">
        <f t="shared" si="1"/>
        <v>128.03034984038837</v>
      </c>
      <c r="I27" s="109">
        <v>768.1820990423303</v>
      </c>
      <c r="J27" s="109">
        <f t="shared" si="2"/>
        <v>135.58414048097129</v>
      </c>
      <c r="K27" s="42">
        <f t="shared" si="3"/>
        <v>813.5048428858277</v>
      </c>
      <c r="L27" s="109">
        <f t="shared" si="4"/>
        <v>173.24941470658513</v>
      </c>
      <c r="M27" s="42">
        <f t="shared" si="5"/>
        <v>1039.4964882395107</v>
      </c>
      <c r="N27" s="42">
        <f t="shared" si="6"/>
        <v>182.3276840372102</v>
      </c>
      <c r="O27" s="42">
        <f t="shared" si="7"/>
        <v>1093.966104223261</v>
      </c>
    </row>
    <row r="28" spans="2:15" ht="12.75">
      <c r="B28" s="4"/>
      <c r="C28" s="232" t="s">
        <v>95</v>
      </c>
      <c r="D28" s="4"/>
      <c r="E28" s="4"/>
      <c r="F28" s="32"/>
      <c r="G28" s="33">
        <f>SUM(G9:G27)</f>
        <v>104617.62588585178</v>
      </c>
      <c r="H28" s="181"/>
      <c r="I28" s="34">
        <f>SUM(I9:I27)</f>
        <v>111121.80830480107</v>
      </c>
      <c r="J28" s="183"/>
      <c r="K28" s="50">
        <f>SUM(K9:K27)</f>
        <v>117677.99499478436</v>
      </c>
      <c r="L28" s="183"/>
      <c r="M28" s="50">
        <f>SUM(M9:M27)</f>
        <v>150368.9420043354</v>
      </c>
      <c r="N28" s="4"/>
      <c r="O28" s="50">
        <f>SUM(O9:O27)</f>
        <v>158248.27456536263</v>
      </c>
    </row>
    <row r="29" spans="2:12" ht="12.75">
      <c r="B29" s="7"/>
      <c r="C29" s="63"/>
      <c r="D29" s="7"/>
      <c r="E29" s="7"/>
      <c r="F29" s="7"/>
      <c r="G29" s="7"/>
      <c r="L29" s="7"/>
    </row>
    <row r="30" spans="2:15" ht="12.75" customHeight="1">
      <c r="B30" s="359" t="s">
        <v>200</v>
      </c>
      <c r="C30" s="359"/>
      <c r="D30" s="359"/>
      <c r="E30" s="359"/>
      <c r="F30" s="359"/>
      <c r="G30" s="359"/>
      <c r="H30" s="359"/>
      <c r="I30" s="359"/>
      <c r="J30" s="359"/>
      <c r="K30" s="359"/>
      <c r="L30" s="359"/>
      <c r="M30" s="359"/>
      <c r="N30" s="359"/>
      <c r="O30" s="359"/>
    </row>
    <row r="31" spans="2:15" ht="12.75">
      <c r="B31" s="359"/>
      <c r="C31" s="359"/>
      <c r="D31" s="359"/>
      <c r="E31" s="359"/>
      <c r="F31" s="359"/>
      <c r="G31" s="359"/>
      <c r="H31" s="359"/>
      <c r="I31" s="359"/>
      <c r="J31" s="359"/>
      <c r="K31" s="359"/>
      <c r="L31" s="359"/>
      <c r="M31" s="359"/>
      <c r="N31" s="359"/>
      <c r="O31" s="359"/>
    </row>
  </sheetData>
  <sheetProtection/>
  <mergeCells count="23">
    <mergeCell ref="B18:B20"/>
    <mergeCell ref="H7:I7"/>
    <mergeCell ref="B6:B8"/>
    <mergeCell ref="F9:F11"/>
    <mergeCell ref="E6:E8"/>
    <mergeCell ref="D6:D8"/>
    <mergeCell ref="C6:C8"/>
    <mergeCell ref="A2:O2"/>
    <mergeCell ref="A4:O4"/>
    <mergeCell ref="F6:O6"/>
    <mergeCell ref="N7:O7"/>
    <mergeCell ref="L7:M7"/>
    <mergeCell ref="J7:K7"/>
    <mergeCell ref="N9:N11"/>
    <mergeCell ref="O9:O11"/>
    <mergeCell ref="B30:O31"/>
    <mergeCell ref="G9:G11"/>
    <mergeCell ref="H9:H11"/>
    <mergeCell ref="I9:I11"/>
    <mergeCell ref="L9:L11"/>
    <mergeCell ref="M9:M11"/>
    <mergeCell ref="J9:J11"/>
    <mergeCell ref="K9:K11"/>
  </mergeCells>
  <printOptions/>
  <pageMargins left="0.5118110236220472" right="0.35433070866141736" top="0.15748031496062992" bottom="0.15748031496062992"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FF00"/>
  </sheetPr>
  <dimension ref="A1:AE31"/>
  <sheetViews>
    <sheetView zoomScalePageLayoutView="0" workbookViewId="0" topLeftCell="A1">
      <pane xSplit="2" ySplit="9" topLeftCell="C19" activePane="bottomRight" state="frozen"/>
      <selection pane="topLeft" activeCell="A1" sqref="A1"/>
      <selection pane="topRight" activeCell="C1" sqref="C1"/>
      <selection pane="bottomLeft" activeCell="A10" sqref="A10"/>
      <selection pane="bottomRight" activeCell="AH8" sqref="AH8"/>
    </sheetView>
  </sheetViews>
  <sheetFormatPr defaultColWidth="9.140625" defaultRowHeight="12.75"/>
  <cols>
    <col min="1" max="1" width="4.7109375" style="0" customWidth="1"/>
    <col min="2" max="2" width="50.421875" style="0" customWidth="1"/>
    <col min="3" max="3" width="5.57421875" style="0" customWidth="1"/>
    <col min="4" max="4" width="5.57421875" style="0" hidden="1" customWidth="1"/>
    <col min="5" max="5" width="10.8515625" style="0" hidden="1" customWidth="1"/>
    <col min="6" max="6" width="11.421875" style="0" hidden="1" customWidth="1"/>
    <col min="7" max="7" width="5.421875" style="0" customWidth="1"/>
    <col min="8" max="8" width="8.8515625" style="0" hidden="1" customWidth="1"/>
    <col min="9" max="16" width="10.57421875" style="0" hidden="1" customWidth="1"/>
    <col min="17" max="17" width="9.00390625" style="0" hidden="1" customWidth="1"/>
    <col min="18" max="18" width="11.28125" style="0" hidden="1" customWidth="1"/>
    <col min="19" max="21" width="10.57421875" style="0" hidden="1" customWidth="1"/>
    <col min="22" max="22" width="14.00390625" style="0" hidden="1" customWidth="1"/>
    <col min="23" max="25" width="14.00390625" style="0" customWidth="1"/>
    <col min="26" max="27" width="10.57421875" style="0" hidden="1" customWidth="1"/>
    <col min="28" max="28" width="14.00390625" style="0" hidden="1" customWidth="1"/>
    <col min="29" max="29" width="14.00390625" style="0" customWidth="1"/>
    <col min="30" max="30" width="13.140625" style="0" customWidth="1"/>
    <col min="31" max="31" width="13.421875" style="0" customWidth="1"/>
  </cols>
  <sheetData>
    <row r="1" spans="1:31" ht="15.75" customHeight="1">
      <c r="A1" s="356" t="s">
        <v>399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row>
    <row r="2" ht="9.75" customHeight="1"/>
    <row r="3" spans="1:31" ht="50.25" customHeight="1">
      <c r="A3" s="357" t="s">
        <v>400</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row>
    <row r="5" spans="1:31" ht="24.75" customHeight="1">
      <c r="A5" s="377" t="s">
        <v>79</v>
      </c>
      <c r="B5" s="377" t="s">
        <v>1</v>
      </c>
      <c r="C5" s="377" t="s">
        <v>2</v>
      </c>
      <c r="D5" s="408" t="s">
        <v>378</v>
      </c>
      <c r="E5" s="408"/>
      <c r="F5" s="408"/>
      <c r="G5" s="377" t="s">
        <v>73</v>
      </c>
      <c r="H5" s="397" t="s">
        <v>386</v>
      </c>
      <c r="I5" s="407"/>
      <c r="J5" s="407"/>
      <c r="K5" s="397" t="s">
        <v>448</v>
      </c>
      <c r="L5" s="407"/>
      <c r="M5" s="407"/>
      <c r="N5" s="397" t="s">
        <v>469</v>
      </c>
      <c r="O5" s="407"/>
      <c r="P5" s="407"/>
      <c r="Q5" s="397" t="s">
        <v>386</v>
      </c>
      <c r="R5" s="407"/>
      <c r="S5" s="407"/>
      <c r="T5" s="397" t="s">
        <v>448</v>
      </c>
      <c r="U5" s="407"/>
      <c r="V5" s="407"/>
      <c r="W5" s="403" t="s">
        <v>470</v>
      </c>
      <c r="X5" s="403"/>
      <c r="Y5" s="403"/>
      <c r="Z5" s="403"/>
      <c r="AA5" s="403"/>
      <c r="AB5" s="403"/>
      <c r="AC5" s="403"/>
      <c r="AD5" s="403"/>
      <c r="AE5" s="404"/>
    </row>
    <row r="6" spans="1:31" ht="24.75" customHeight="1">
      <c r="A6" s="377"/>
      <c r="B6" s="377"/>
      <c r="C6" s="377"/>
      <c r="D6" s="131"/>
      <c r="E6" s="288"/>
      <c r="F6" s="288"/>
      <c r="G6" s="377"/>
      <c r="H6" s="255"/>
      <c r="I6" s="256"/>
      <c r="J6" s="256"/>
      <c r="K6" s="255"/>
      <c r="L6" s="256"/>
      <c r="M6" s="256"/>
      <c r="N6" s="402" t="s">
        <v>472</v>
      </c>
      <c r="O6" s="403"/>
      <c r="P6" s="403"/>
      <c r="Q6" s="403"/>
      <c r="R6" s="403"/>
      <c r="S6" s="403"/>
      <c r="T6" s="403"/>
      <c r="U6" s="403"/>
      <c r="V6" s="403"/>
      <c r="W6" s="403"/>
      <c r="X6" s="403"/>
      <c r="Y6" s="404"/>
      <c r="Z6" s="402" t="s">
        <v>473</v>
      </c>
      <c r="AA6" s="403"/>
      <c r="AB6" s="403"/>
      <c r="AC6" s="403"/>
      <c r="AD6" s="403"/>
      <c r="AE6" s="404"/>
    </row>
    <row r="7" spans="1:31" ht="60">
      <c r="A7" s="377"/>
      <c r="B7" s="377"/>
      <c r="C7" s="377"/>
      <c r="D7" s="377" t="s">
        <v>73</v>
      </c>
      <c r="E7" s="405" t="s">
        <v>77</v>
      </c>
      <c r="F7" s="405" t="s">
        <v>81</v>
      </c>
      <c r="G7" s="377"/>
      <c r="H7" s="401" t="s">
        <v>77</v>
      </c>
      <c r="I7" s="116" t="s">
        <v>401</v>
      </c>
      <c r="J7" s="116" t="s">
        <v>402</v>
      </c>
      <c r="K7" s="401" t="s">
        <v>77</v>
      </c>
      <c r="L7" s="116" t="s">
        <v>401</v>
      </c>
      <c r="M7" s="116" t="s">
        <v>402</v>
      </c>
      <c r="N7" s="401" t="s">
        <v>77</v>
      </c>
      <c r="O7" s="116" t="s">
        <v>401</v>
      </c>
      <c r="P7" s="116" t="s">
        <v>402</v>
      </c>
      <c r="Q7" s="401" t="s">
        <v>77</v>
      </c>
      <c r="R7" s="116" t="s">
        <v>401</v>
      </c>
      <c r="S7" s="116" t="s">
        <v>402</v>
      </c>
      <c r="T7" s="401" t="s">
        <v>77</v>
      </c>
      <c r="U7" s="116" t="s">
        <v>401</v>
      </c>
      <c r="V7" s="116" t="s">
        <v>402</v>
      </c>
      <c r="W7" s="399" t="s">
        <v>77</v>
      </c>
      <c r="X7" s="116" t="s">
        <v>401</v>
      </c>
      <c r="Y7" s="116" t="s">
        <v>402</v>
      </c>
      <c r="Z7" s="401" t="s">
        <v>77</v>
      </c>
      <c r="AA7" s="116" t="s">
        <v>401</v>
      </c>
      <c r="AB7" s="116" t="s">
        <v>402</v>
      </c>
      <c r="AC7" s="399" t="s">
        <v>77</v>
      </c>
      <c r="AD7" s="116" t="s">
        <v>401</v>
      </c>
      <c r="AE7" s="116" t="s">
        <v>402</v>
      </c>
    </row>
    <row r="8" spans="1:31" ht="15">
      <c r="A8" s="377"/>
      <c r="B8" s="377"/>
      <c r="C8" s="377"/>
      <c r="D8" s="377"/>
      <c r="E8" s="406"/>
      <c r="F8" s="406"/>
      <c r="G8" s="377"/>
      <c r="H8" s="401"/>
      <c r="I8" s="37" t="s">
        <v>81</v>
      </c>
      <c r="J8" s="37" t="s">
        <v>81</v>
      </c>
      <c r="K8" s="401"/>
      <c r="L8" s="37" t="s">
        <v>81</v>
      </c>
      <c r="M8" s="37" t="s">
        <v>81</v>
      </c>
      <c r="N8" s="401"/>
      <c r="O8" s="37" t="s">
        <v>81</v>
      </c>
      <c r="P8" s="37" t="s">
        <v>81</v>
      </c>
      <c r="Q8" s="401"/>
      <c r="R8" s="37" t="s">
        <v>81</v>
      </c>
      <c r="S8" s="37" t="s">
        <v>81</v>
      </c>
      <c r="T8" s="401"/>
      <c r="U8" s="37" t="s">
        <v>81</v>
      </c>
      <c r="V8" s="37" t="s">
        <v>81</v>
      </c>
      <c r="W8" s="400"/>
      <c r="X8" s="131" t="s">
        <v>81</v>
      </c>
      <c r="Y8" s="131" t="s">
        <v>81</v>
      </c>
      <c r="Z8" s="401"/>
      <c r="AA8" s="37" t="s">
        <v>81</v>
      </c>
      <c r="AB8" s="37" t="s">
        <v>81</v>
      </c>
      <c r="AC8" s="400"/>
      <c r="AD8" s="131" t="s">
        <v>81</v>
      </c>
      <c r="AE8" s="131" t="s">
        <v>81</v>
      </c>
    </row>
    <row r="9" spans="1:31" ht="12.75">
      <c r="A9" s="9">
        <v>1</v>
      </c>
      <c r="B9" s="9">
        <v>2</v>
      </c>
      <c r="C9" s="9">
        <v>3</v>
      </c>
      <c r="D9" s="9">
        <v>4</v>
      </c>
      <c r="E9" s="9">
        <v>5</v>
      </c>
      <c r="F9" s="9">
        <v>6</v>
      </c>
      <c r="G9" s="9">
        <v>3</v>
      </c>
      <c r="H9" s="9">
        <v>8</v>
      </c>
      <c r="I9" s="9">
        <v>9</v>
      </c>
      <c r="J9" s="9">
        <v>10</v>
      </c>
      <c r="K9" s="9">
        <v>11</v>
      </c>
      <c r="L9" s="9">
        <v>12</v>
      </c>
      <c r="M9" s="9">
        <v>13</v>
      </c>
      <c r="N9" s="9">
        <v>4</v>
      </c>
      <c r="O9" s="9">
        <v>5</v>
      </c>
      <c r="P9" s="9">
        <v>6</v>
      </c>
      <c r="Q9" s="9">
        <v>17</v>
      </c>
      <c r="R9" s="9">
        <v>18</v>
      </c>
      <c r="S9" s="9">
        <v>19</v>
      </c>
      <c r="T9" s="9">
        <v>20</v>
      </c>
      <c r="U9" s="9">
        <v>21</v>
      </c>
      <c r="V9" s="9">
        <v>22</v>
      </c>
      <c r="W9" s="9"/>
      <c r="X9" s="9">
        <v>7</v>
      </c>
      <c r="Y9" s="9">
        <v>8</v>
      </c>
      <c r="Z9" s="9">
        <v>9</v>
      </c>
      <c r="AA9" s="9">
        <v>10</v>
      </c>
      <c r="AB9" s="9">
        <v>11</v>
      </c>
      <c r="AC9" s="9"/>
      <c r="AD9" s="3">
        <v>12</v>
      </c>
      <c r="AE9" s="3">
        <v>13</v>
      </c>
    </row>
    <row r="10" spans="1:31" ht="42.75" customHeight="1">
      <c r="A10" s="9">
        <v>1</v>
      </c>
      <c r="B10" s="10" t="s">
        <v>403</v>
      </c>
      <c r="C10" s="15"/>
      <c r="D10" s="117"/>
      <c r="E10" s="118"/>
      <c r="F10" s="119"/>
      <c r="G10" s="126"/>
      <c r="H10" s="126"/>
      <c r="I10" s="126"/>
      <c r="J10" s="126"/>
      <c r="K10" s="126"/>
      <c r="L10" s="126"/>
      <c r="M10" s="126"/>
      <c r="N10" s="126"/>
      <c r="O10" s="126"/>
      <c r="P10" s="126"/>
      <c r="Q10" s="126"/>
      <c r="R10" s="126"/>
      <c r="S10" s="126"/>
      <c r="T10" s="32"/>
      <c r="U10" s="32"/>
      <c r="V10" s="32"/>
      <c r="W10" s="32"/>
      <c r="X10" s="32"/>
      <c r="Y10" s="32"/>
      <c r="Z10" s="32"/>
      <c r="AA10" s="32"/>
      <c r="AB10" s="32"/>
      <c r="AC10" s="32"/>
      <c r="AD10" s="32"/>
      <c r="AE10" s="32"/>
    </row>
    <row r="11" spans="1:31" ht="17.25" customHeight="1">
      <c r="A11" s="53" t="s">
        <v>404</v>
      </c>
      <c r="B11" s="10" t="s">
        <v>413</v>
      </c>
      <c r="C11" s="15" t="s">
        <v>131</v>
      </c>
      <c r="D11" s="15">
        <v>100</v>
      </c>
      <c r="E11" s="120">
        <v>12899.219898254396</v>
      </c>
      <c r="F11" s="120">
        <f>D11*E11</f>
        <v>1289921.9898254396</v>
      </c>
      <c r="G11" s="121">
        <v>120</v>
      </c>
      <c r="H11" s="122" t="s">
        <v>405</v>
      </c>
      <c r="I11" s="122" t="s">
        <v>405</v>
      </c>
      <c r="J11" s="122" t="s">
        <v>405</v>
      </c>
      <c r="K11" s="122"/>
      <c r="L11" s="122"/>
      <c r="M11" s="122"/>
      <c r="N11" s="122"/>
      <c r="O11" s="122"/>
      <c r="P11" s="122"/>
      <c r="Q11" s="120">
        <f>E11*1.062171</f>
        <v>13701.17729854877</v>
      </c>
      <c r="R11" s="120">
        <f>G11*Q11</f>
        <v>1644141.2758258523</v>
      </c>
      <c r="S11" s="120">
        <f>G11*Q11</f>
        <v>1644141.2758258523</v>
      </c>
      <c r="T11" s="70">
        <f>Q11*1.059</f>
        <v>14509.546759163146</v>
      </c>
      <c r="U11" s="70">
        <f>T11*G11</f>
        <v>1741145.6110995775</v>
      </c>
      <c r="V11" s="70">
        <v>1741145.6110995775</v>
      </c>
      <c r="W11" s="70"/>
      <c r="X11" s="70"/>
      <c r="Y11" s="70"/>
      <c r="Z11" s="70">
        <f>T11*1.2778</f>
        <v>18540.298848858667</v>
      </c>
      <c r="AA11" s="70">
        <f>Z11*G11</f>
        <v>2224835.86186304</v>
      </c>
      <c r="AB11" s="70">
        <f>Z11*G11</f>
        <v>2224835.86186304</v>
      </c>
      <c r="AC11" s="109">
        <f>Z11*1.0524</f>
        <v>19511.81050853886</v>
      </c>
      <c r="AD11" s="109">
        <f>AC11*G11</f>
        <v>2341417.261024663</v>
      </c>
      <c r="AE11" s="109">
        <f>AC11*G11</f>
        <v>2341417.261024663</v>
      </c>
    </row>
    <row r="12" spans="1:31" ht="20.25">
      <c r="A12" s="53" t="s">
        <v>406</v>
      </c>
      <c r="B12" s="10" t="s">
        <v>414</v>
      </c>
      <c r="C12" s="15" t="s">
        <v>131</v>
      </c>
      <c r="D12" s="15"/>
      <c r="E12" s="123"/>
      <c r="F12" s="123"/>
      <c r="G12" s="15">
        <v>120</v>
      </c>
      <c r="H12" s="123">
        <f>1210*1.062171</f>
        <v>1285.2269099999999</v>
      </c>
      <c r="I12" s="123">
        <f>G12*H12</f>
        <v>154227.22919999997</v>
      </c>
      <c r="J12" s="123">
        <f>G12*H12</f>
        <v>154227.22919999997</v>
      </c>
      <c r="K12" s="123">
        <f>H12*1.059</f>
        <v>1361.0552976899999</v>
      </c>
      <c r="L12" s="123">
        <f>K12*G12</f>
        <v>163326.63572279998</v>
      </c>
      <c r="M12" s="120">
        <v>163326.6357228</v>
      </c>
      <c r="N12" s="123">
        <f>K12*1.2778</f>
        <v>1739.156459388282</v>
      </c>
      <c r="O12" s="123">
        <f>N12*G12</f>
        <v>208698.77512659383</v>
      </c>
      <c r="P12" s="120">
        <f>N12*G12</f>
        <v>208698.77512659383</v>
      </c>
      <c r="Q12" s="124" t="s">
        <v>405</v>
      </c>
      <c r="R12" s="124" t="s">
        <v>405</v>
      </c>
      <c r="S12" s="124" t="s">
        <v>405</v>
      </c>
      <c r="T12" s="214" t="s">
        <v>405</v>
      </c>
      <c r="U12" s="214" t="s">
        <v>405</v>
      </c>
      <c r="V12" s="214" t="s">
        <v>405</v>
      </c>
      <c r="W12" s="123">
        <f>N12*1.0524</f>
        <v>1830.288257860228</v>
      </c>
      <c r="X12" s="123">
        <f>W12*G12</f>
        <v>219634.59094322735</v>
      </c>
      <c r="Y12" s="123">
        <f>W12*G12</f>
        <v>219634.59094322735</v>
      </c>
      <c r="Z12" s="214" t="s">
        <v>405</v>
      </c>
      <c r="AA12" s="214" t="s">
        <v>405</v>
      </c>
      <c r="AB12" s="214" t="s">
        <v>405</v>
      </c>
      <c r="AC12" s="109">
        <v>0</v>
      </c>
      <c r="AD12" s="109">
        <v>0</v>
      </c>
      <c r="AE12" s="109">
        <v>0</v>
      </c>
    </row>
    <row r="13" spans="1:31" ht="26.25" customHeight="1">
      <c r="A13" s="9">
        <v>2</v>
      </c>
      <c r="B13" s="10" t="s">
        <v>407</v>
      </c>
      <c r="C13" s="15" t="s">
        <v>131</v>
      </c>
      <c r="D13" s="15">
        <v>160</v>
      </c>
      <c r="E13" s="123">
        <v>322.4804974563598</v>
      </c>
      <c r="F13" s="123">
        <f>D13*E13</f>
        <v>51596.87959301757</v>
      </c>
      <c r="G13" s="15">
        <v>180</v>
      </c>
      <c r="H13" s="123">
        <f>E13*1.062171</f>
        <v>342.5294324637191</v>
      </c>
      <c r="I13" s="123">
        <f>G13*H13</f>
        <v>61655.29784346944</v>
      </c>
      <c r="J13" s="123"/>
      <c r="K13" s="123">
        <f aca="true" t="shared" si="0" ref="K13:K22">H13*1.059</f>
        <v>362.7386689790785</v>
      </c>
      <c r="L13" s="123">
        <f>K13*G13</f>
        <v>65292.960416234135</v>
      </c>
      <c r="M13" s="122" t="s">
        <v>405</v>
      </c>
      <c r="N13" s="123">
        <f>K13*1.2778</f>
        <v>463.5074712214665</v>
      </c>
      <c r="O13" s="123">
        <f>N13*G13</f>
        <v>83431.34481986397</v>
      </c>
      <c r="P13" s="122" t="s">
        <v>405</v>
      </c>
      <c r="Q13" s="123">
        <f>E13*1.062171</f>
        <v>342.5294324637191</v>
      </c>
      <c r="R13" s="123">
        <f>G13*Q13</f>
        <v>61655.29784346944</v>
      </c>
      <c r="S13" s="123"/>
      <c r="T13" s="70">
        <f aca="true" t="shared" si="1" ref="T13:T22">Q13*1.059</f>
        <v>362.7386689790785</v>
      </c>
      <c r="U13" s="70">
        <f aca="true" t="shared" si="2" ref="U13:U22">T13*G13</f>
        <v>65292.960416234135</v>
      </c>
      <c r="V13" s="70"/>
      <c r="W13" s="123">
        <f aca="true" t="shared" si="3" ref="W13:W22">N13*1.0524</f>
        <v>487.79526271347135</v>
      </c>
      <c r="X13" s="123">
        <f aca="true" t="shared" si="4" ref="X13:X22">W13*G13</f>
        <v>87803.14728842484</v>
      </c>
      <c r="Y13" s="42">
        <v>0</v>
      </c>
      <c r="Z13" s="70">
        <f aca="true" t="shared" si="5" ref="Z13:Z22">T13*1.2778</f>
        <v>463.5074712214665</v>
      </c>
      <c r="AA13" s="70">
        <f>Z13*G13</f>
        <v>83431.34481986397</v>
      </c>
      <c r="AB13" s="70"/>
      <c r="AC13" s="109">
        <f aca="true" t="shared" si="6" ref="AC13:AC22">Z13*1.0524</f>
        <v>487.79526271347135</v>
      </c>
      <c r="AD13" s="109">
        <f aca="true" t="shared" si="7" ref="AD13:AD22">AC13*G13</f>
        <v>87803.14728842484</v>
      </c>
      <c r="AE13" s="109">
        <v>0</v>
      </c>
    </row>
    <row r="14" spans="1:31" ht="26.25" customHeight="1">
      <c r="A14" s="9">
        <v>3</v>
      </c>
      <c r="B14" s="10" t="s">
        <v>408</v>
      </c>
      <c r="C14" s="15" t="s">
        <v>131</v>
      </c>
      <c r="D14" s="15"/>
      <c r="E14" s="123"/>
      <c r="F14" s="123"/>
      <c r="G14" s="15">
        <v>190</v>
      </c>
      <c r="H14" s="123">
        <f>E13*1.062171</f>
        <v>342.5294324637191</v>
      </c>
      <c r="I14" s="123"/>
      <c r="J14" s="123">
        <f>G14*H14</f>
        <v>65080.59216810663</v>
      </c>
      <c r="K14" s="123">
        <f t="shared" si="0"/>
        <v>362.7386689790785</v>
      </c>
      <c r="L14" s="42"/>
      <c r="M14" s="123">
        <f aca="true" t="shared" si="8" ref="M14:M22">K14*G14</f>
        <v>68920.34710602491</v>
      </c>
      <c r="N14" s="123">
        <f aca="true" t="shared" si="9" ref="N14:N22">K14*1.2778</f>
        <v>463.5074712214665</v>
      </c>
      <c r="O14" s="42"/>
      <c r="P14" s="120">
        <f aca="true" t="shared" si="10" ref="P14:P22">N14*G14</f>
        <v>88066.41953207864</v>
      </c>
      <c r="Q14" s="123">
        <f>E13*1.062171</f>
        <v>342.5294324637191</v>
      </c>
      <c r="R14" s="123"/>
      <c r="S14" s="123">
        <f aca="true" t="shared" si="11" ref="S14:S22">G14*Q14</f>
        <v>65080.59216810663</v>
      </c>
      <c r="T14" s="70">
        <f t="shared" si="1"/>
        <v>362.7386689790785</v>
      </c>
      <c r="U14" s="70"/>
      <c r="V14" s="70">
        <f aca="true" t="shared" si="12" ref="V14:V22">T14*G14</f>
        <v>68920.34710602491</v>
      </c>
      <c r="W14" s="123">
        <f t="shared" si="3"/>
        <v>487.79526271347135</v>
      </c>
      <c r="X14" s="42">
        <v>0</v>
      </c>
      <c r="Y14" s="123">
        <f aca="true" t="shared" si="13" ref="Y14:Y22">W14*G14</f>
        <v>92681.09991555955</v>
      </c>
      <c r="Z14" s="70">
        <f t="shared" si="5"/>
        <v>463.5074712214665</v>
      </c>
      <c r="AA14" s="70"/>
      <c r="AB14" s="70">
        <f aca="true" t="shared" si="14" ref="AB14:AB22">Z14*G14</f>
        <v>88066.41953207864</v>
      </c>
      <c r="AC14" s="109">
        <f t="shared" si="6"/>
        <v>487.79526271347135</v>
      </c>
      <c r="AD14" s="109"/>
      <c r="AE14" s="109">
        <f aca="true" t="shared" si="15" ref="AE14:AE22">AC14*G14</f>
        <v>92681.09991555955</v>
      </c>
    </row>
    <row r="15" spans="1:31" ht="12.75">
      <c r="A15" s="9">
        <v>4</v>
      </c>
      <c r="B15" s="10" t="s">
        <v>149</v>
      </c>
      <c r="C15" s="15" t="s">
        <v>76</v>
      </c>
      <c r="D15" s="15">
        <v>4</v>
      </c>
      <c r="E15" s="123">
        <v>7042.974064446898</v>
      </c>
      <c r="F15" s="123">
        <v>28171.896257787594</v>
      </c>
      <c r="G15" s="15">
        <v>10</v>
      </c>
      <c r="H15" s="123">
        <f>703.129446579002*1.062171</f>
        <v>746.8437074022651</v>
      </c>
      <c r="I15" s="123">
        <f aca="true" t="shared" si="16" ref="I15:I22">G15*H15</f>
        <v>7468.43707402265</v>
      </c>
      <c r="J15" s="123">
        <f aca="true" t="shared" si="17" ref="J15:J22">G15*H15</f>
        <v>7468.43707402265</v>
      </c>
      <c r="K15" s="123">
        <f t="shared" si="0"/>
        <v>790.9074861389987</v>
      </c>
      <c r="L15" s="42">
        <f aca="true" t="shared" si="18" ref="L15:L22">K15*G15</f>
        <v>7909.074861389987</v>
      </c>
      <c r="M15" s="123">
        <f t="shared" si="8"/>
        <v>7909.074861389987</v>
      </c>
      <c r="N15" s="123">
        <f t="shared" si="9"/>
        <v>1010.6215857884126</v>
      </c>
      <c r="O15" s="123">
        <f aca="true" t="shared" si="19" ref="O15:O22">N15*G15</f>
        <v>10106.215857884126</v>
      </c>
      <c r="P15" s="120">
        <f t="shared" si="10"/>
        <v>10106.215857884126</v>
      </c>
      <c r="Q15" s="123">
        <f>703.129446579002*1.062171</f>
        <v>746.8437074022651</v>
      </c>
      <c r="R15" s="123">
        <f aca="true" t="shared" si="20" ref="R15:R22">G15*Q15</f>
        <v>7468.43707402265</v>
      </c>
      <c r="S15" s="123">
        <f t="shared" si="11"/>
        <v>7468.43707402265</v>
      </c>
      <c r="T15" s="70">
        <f t="shared" si="1"/>
        <v>790.9074861389987</v>
      </c>
      <c r="U15" s="70">
        <f t="shared" si="2"/>
        <v>7909.074861389987</v>
      </c>
      <c r="V15" s="70">
        <f t="shared" si="12"/>
        <v>7909.074861389987</v>
      </c>
      <c r="W15" s="123">
        <f t="shared" si="3"/>
        <v>1063.5781568837253</v>
      </c>
      <c r="X15" s="123">
        <f t="shared" si="4"/>
        <v>10635.781568837254</v>
      </c>
      <c r="Y15" s="123">
        <f t="shared" si="13"/>
        <v>10635.781568837254</v>
      </c>
      <c r="Z15" s="70">
        <f t="shared" si="5"/>
        <v>1010.6215857884126</v>
      </c>
      <c r="AA15" s="70">
        <f aca="true" t="shared" si="21" ref="AA15:AA22">Z15*G15</f>
        <v>10106.215857884126</v>
      </c>
      <c r="AB15" s="70">
        <f t="shared" si="14"/>
        <v>10106.215857884126</v>
      </c>
      <c r="AC15" s="109">
        <f t="shared" si="6"/>
        <v>1063.5781568837253</v>
      </c>
      <c r="AD15" s="109">
        <f t="shared" si="7"/>
        <v>10635.781568837254</v>
      </c>
      <c r="AE15" s="109">
        <f t="shared" si="15"/>
        <v>10635.781568837254</v>
      </c>
    </row>
    <row r="16" spans="1:31" ht="14.25" customHeight="1">
      <c r="A16" s="9">
        <v>5</v>
      </c>
      <c r="B16" s="10" t="s">
        <v>150</v>
      </c>
      <c r="C16" s="15" t="s">
        <v>76</v>
      </c>
      <c r="D16" s="15">
        <v>4</v>
      </c>
      <c r="E16" s="123">
        <v>5159.687959301757</v>
      </c>
      <c r="F16" s="123">
        <v>20638.751837207026</v>
      </c>
      <c r="G16" s="15">
        <v>4</v>
      </c>
      <c r="H16" s="123">
        <f>E16*1.062171</f>
        <v>5480.470919419506</v>
      </c>
      <c r="I16" s="123">
        <f t="shared" si="16"/>
        <v>21921.883677678023</v>
      </c>
      <c r="J16" s="123">
        <f t="shared" si="17"/>
        <v>21921.883677678023</v>
      </c>
      <c r="K16" s="123">
        <f t="shared" si="0"/>
        <v>5803.818703665256</v>
      </c>
      <c r="L16" s="42">
        <f t="shared" si="18"/>
        <v>23215.274814661025</v>
      </c>
      <c r="M16" s="123">
        <f t="shared" si="8"/>
        <v>23215.274814661025</v>
      </c>
      <c r="N16" s="123">
        <f t="shared" si="9"/>
        <v>7416.119539543464</v>
      </c>
      <c r="O16" s="123">
        <f t="shared" si="19"/>
        <v>29664.478158173857</v>
      </c>
      <c r="P16" s="120">
        <f t="shared" si="10"/>
        <v>29664.478158173857</v>
      </c>
      <c r="Q16" s="123">
        <f>E16*1.062171</f>
        <v>5480.470919419506</v>
      </c>
      <c r="R16" s="123">
        <f t="shared" si="20"/>
        <v>21921.883677678023</v>
      </c>
      <c r="S16" s="123">
        <f t="shared" si="11"/>
        <v>21921.883677678023</v>
      </c>
      <c r="T16" s="70">
        <f t="shared" si="1"/>
        <v>5803.818703665256</v>
      </c>
      <c r="U16" s="70">
        <f t="shared" si="2"/>
        <v>23215.274814661025</v>
      </c>
      <c r="V16" s="70">
        <f t="shared" si="12"/>
        <v>23215.274814661025</v>
      </c>
      <c r="W16" s="123">
        <f t="shared" si="3"/>
        <v>7804.7242034155415</v>
      </c>
      <c r="X16" s="123">
        <f t="shared" si="4"/>
        <v>31218.896813662166</v>
      </c>
      <c r="Y16" s="123">
        <f t="shared" si="13"/>
        <v>31218.896813662166</v>
      </c>
      <c r="Z16" s="70">
        <f t="shared" si="5"/>
        <v>7416.119539543464</v>
      </c>
      <c r="AA16" s="70">
        <f t="shared" si="21"/>
        <v>29664.478158173857</v>
      </c>
      <c r="AB16" s="70">
        <f t="shared" si="14"/>
        <v>29664.478158173857</v>
      </c>
      <c r="AC16" s="109">
        <f t="shared" si="6"/>
        <v>7804.7242034155415</v>
      </c>
      <c r="AD16" s="109">
        <f t="shared" si="7"/>
        <v>31218.896813662166</v>
      </c>
      <c r="AE16" s="109">
        <f t="shared" si="15"/>
        <v>31218.896813662166</v>
      </c>
    </row>
    <row r="17" spans="1:31" ht="14.25" customHeight="1">
      <c r="A17" s="9">
        <v>6</v>
      </c>
      <c r="B17" s="10" t="s">
        <v>175</v>
      </c>
      <c r="C17" s="15" t="s">
        <v>131</v>
      </c>
      <c r="D17" s="15"/>
      <c r="E17" s="123"/>
      <c r="F17" s="123"/>
      <c r="G17" s="15">
        <v>60</v>
      </c>
      <c r="H17" s="123">
        <f>(2567.43/1000)*1.062171</f>
        <v>2.72704969053</v>
      </c>
      <c r="I17" s="123">
        <f t="shared" si="16"/>
        <v>163.62298143179999</v>
      </c>
      <c r="J17" s="123">
        <f t="shared" si="17"/>
        <v>163.62298143179999</v>
      </c>
      <c r="K17" s="123">
        <f t="shared" si="0"/>
        <v>2.88794562227127</v>
      </c>
      <c r="L17" s="42">
        <f t="shared" si="18"/>
        <v>173.2767373362762</v>
      </c>
      <c r="M17" s="123">
        <f t="shared" si="8"/>
        <v>173.2767373362762</v>
      </c>
      <c r="N17" s="123">
        <f t="shared" si="9"/>
        <v>3.6902169161382288</v>
      </c>
      <c r="O17" s="123">
        <f t="shared" si="19"/>
        <v>221.41301496829374</v>
      </c>
      <c r="P17" s="120">
        <f t="shared" si="10"/>
        <v>221.41301496829374</v>
      </c>
      <c r="Q17" s="123">
        <f>(2567.43/1000)*1.062171</f>
        <v>2.72704969053</v>
      </c>
      <c r="R17" s="123">
        <f t="shared" si="20"/>
        <v>163.62298143179999</v>
      </c>
      <c r="S17" s="123">
        <f t="shared" si="11"/>
        <v>163.62298143179999</v>
      </c>
      <c r="T17" s="109">
        <f t="shared" si="1"/>
        <v>2.88794562227127</v>
      </c>
      <c r="U17" s="109">
        <f t="shared" si="2"/>
        <v>173.2767373362762</v>
      </c>
      <c r="V17" s="109">
        <f t="shared" si="12"/>
        <v>173.2767373362762</v>
      </c>
      <c r="W17" s="123">
        <f t="shared" si="3"/>
        <v>3.883584282543872</v>
      </c>
      <c r="X17" s="123">
        <f t="shared" si="4"/>
        <v>233.0150569526323</v>
      </c>
      <c r="Y17" s="123">
        <f t="shared" si="13"/>
        <v>233.0150569526323</v>
      </c>
      <c r="Z17" s="70">
        <f t="shared" si="5"/>
        <v>3.6902169161382288</v>
      </c>
      <c r="AA17" s="70">
        <f t="shared" si="21"/>
        <v>221.41301496829374</v>
      </c>
      <c r="AB17" s="70">
        <f t="shared" si="14"/>
        <v>221.41301496829374</v>
      </c>
      <c r="AC17" s="109">
        <f t="shared" si="6"/>
        <v>3.883584282543872</v>
      </c>
      <c r="AD17" s="109">
        <f t="shared" si="7"/>
        <v>233.0150569526323</v>
      </c>
      <c r="AE17" s="109">
        <f t="shared" si="15"/>
        <v>233.0150569526323</v>
      </c>
    </row>
    <row r="18" spans="1:31" ht="12.75">
      <c r="A18" s="9">
        <v>7</v>
      </c>
      <c r="B18" s="10" t="s">
        <v>176</v>
      </c>
      <c r="C18" s="15" t="s">
        <v>131</v>
      </c>
      <c r="D18" s="15"/>
      <c r="E18" s="123"/>
      <c r="F18" s="123"/>
      <c r="G18" s="15">
        <v>60</v>
      </c>
      <c r="H18" s="123">
        <f>(9329.52/1000)*1.062171</f>
        <v>9.90954558792</v>
      </c>
      <c r="I18" s="123">
        <f t="shared" si="16"/>
        <v>594.5727352752</v>
      </c>
      <c r="J18" s="123">
        <f t="shared" si="17"/>
        <v>594.5727352752</v>
      </c>
      <c r="K18" s="123">
        <f t="shared" si="0"/>
        <v>10.49420877760728</v>
      </c>
      <c r="L18" s="42">
        <f t="shared" si="18"/>
        <v>629.6525266564369</v>
      </c>
      <c r="M18" s="123">
        <f t="shared" si="8"/>
        <v>629.6525266564369</v>
      </c>
      <c r="N18" s="123">
        <f t="shared" si="9"/>
        <v>13.409499976026583</v>
      </c>
      <c r="O18" s="123">
        <f t="shared" si="19"/>
        <v>804.569998561595</v>
      </c>
      <c r="P18" s="120">
        <f t="shared" si="10"/>
        <v>804.569998561595</v>
      </c>
      <c r="Q18" s="123">
        <f>(9329.52/1000)*1.062171</f>
        <v>9.90954558792</v>
      </c>
      <c r="R18" s="123">
        <f t="shared" si="20"/>
        <v>594.5727352752</v>
      </c>
      <c r="S18" s="123">
        <f t="shared" si="11"/>
        <v>594.5727352752</v>
      </c>
      <c r="T18" s="109">
        <f t="shared" si="1"/>
        <v>10.49420877760728</v>
      </c>
      <c r="U18" s="109">
        <f t="shared" si="2"/>
        <v>629.6525266564369</v>
      </c>
      <c r="V18" s="109">
        <f t="shared" si="12"/>
        <v>629.6525266564369</v>
      </c>
      <c r="W18" s="123">
        <f t="shared" si="3"/>
        <v>14.112157774770376</v>
      </c>
      <c r="X18" s="123">
        <f t="shared" si="4"/>
        <v>846.7294664862226</v>
      </c>
      <c r="Y18" s="123">
        <f t="shared" si="13"/>
        <v>846.7294664862226</v>
      </c>
      <c r="Z18" s="70">
        <f t="shared" si="5"/>
        <v>13.409499976026583</v>
      </c>
      <c r="AA18" s="70">
        <f t="shared" si="21"/>
        <v>804.569998561595</v>
      </c>
      <c r="AB18" s="70">
        <f t="shared" si="14"/>
        <v>804.569998561595</v>
      </c>
      <c r="AC18" s="109">
        <f t="shared" si="6"/>
        <v>14.112157774770376</v>
      </c>
      <c r="AD18" s="109">
        <f t="shared" si="7"/>
        <v>846.7294664862226</v>
      </c>
      <c r="AE18" s="109">
        <f t="shared" si="15"/>
        <v>846.7294664862226</v>
      </c>
    </row>
    <row r="19" spans="1:31" ht="12.75">
      <c r="A19" s="9">
        <v>8</v>
      </c>
      <c r="B19" s="10" t="s">
        <v>178</v>
      </c>
      <c r="C19" s="15" t="s">
        <v>181</v>
      </c>
      <c r="D19" s="15"/>
      <c r="E19" s="123"/>
      <c r="F19" s="123"/>
      <c r="G19" s="15">
        <v>24</v>
      </c>
      <c r="H19" s="123">
        <f>(369.65/8)*1.062171</f>
        <v>49.07893876874999</v>
      </c>
      <c r="I19" s="123">
        <f t="shared" si="16"/>
        <v>1177.8945304499998</v>
      </c>
      <c r="J19" s="123">
        <f t="shared" si="17"/>
        <v>1177.8945304499998</v>
      </c>
      <c r="K19" s="123">
        <f t="shared" si="0"/>
        <v>51.97459615610624</v>
      </c>
      <c r="L19" s="42">
        <f t="shared" si="18"/>
        <v>1247.3903077465498</v>
      </c>
      <c r="M19" s="123">
        <f t="shared" si="8"/>
        <v>1247.3903077465498</v>
      </c>
      <c r="N19" s="123">
        <f t="shared" si="9"/>
        <v>66.41313896827255</v>
      </c>
      <c r="O19" s="123">
        <f t="shared" si="19"/>
        <v>1593.915335238541</v>
      </c>
      <c r="P19" s="120">
        <f t="shared" si="10"/>
        <v>1593.915335238541</v>
      </c>
      <c r="Q19" s="123">
        <f>(369.65/8)*1.062171</f>
        <v>49.07893876874999</v>
      </c>
      <c r="R19" s="123">
        <f t="shared" si="20"/>
        <v>1177.8945304499998</v>
      </c>
      <c r="S19" s="123">
        <f t="shared" si="11"/>
        <v>1177.8945304499998</v>
      </c>
      <c r="T19" s="109">
        <f t="shared" si="1"/>
        <v>51.97459615610624</v>
      </c>
      <c r="U19" s="109">
        <f t="shared" si="2"/>
        <v>1247.3903077465498</v>
      </c>
      <c r="V19" s="109">
        <f t="shared" si="12"/>
        <v>1247.3903077465498</v>
      </c>
      <c r="W19" s="123">
        <f t="shared" si="3"/>
        <v>69.89318745021004</v>
      </c>
      <c r="X19" s="123">
        <f t="shared" si="4"/>
        <v>1677.4364988050409</v>
      </c>
      <c r="Y19" s="123">
        <f t="shared" si="13"/>
        <v>1677.4364988050409</v>
      </c>
      <c r="Z19" s="70">
        <f t="shared" si="5"/>
        <v>66.41313896827255</v>
      </c>
      <c r="AA19" s="70">
        <f t="shared" si="21"/>
        <v>1593.915335238541</v>
      </c>
      <c r="AB19" s="70">
        <f t="shared" si="14"/>
        <v>1593.915335238541</v>
      </c>
      <c r="AC19" s="109">
        <f t="shared" si="6"/>
        <v>69.89318745021004</v>
      </c>
      <c r="AD19" s="109">
        <f t="shared" si="7"/>
        <v>1677.4364988050409</v>
      </c>
      <c r="AE19" s="109">
        <f t="shared" si="15"/>
        <v>1677.4364988050409</v>
      </c>
    </row>
    <row r="20" spans="1:31" ht="15.75" customHeight="1">
      <c r="A20" s="9">
        <v>9</v>
      </c>
      <c r="B20" s="12" t="s">
        <v>232</v>
      </c>
      <c r="C20" s="15" t="s">
        <v>76</v>
      </c>
      <c r="D20" s="15"/>
      <c r="E20" s="125"/>
      <c r="F20" s="123"/>
      <c r="G20" s="15">
        <v>2</v>
      </c>
      <c r="H20" s="123">
        <f>200.894127594001*1.062171</f>
        <v>213.38391640064762</v>
      </c>
      <c r="I20" s="123">
        <f t="shared" si="16"/>
        <v>426.76783280129524</v>
      </c>
      <c r="J20" s="123">
        <f t="shared" si="17"/>
        <v>426.76783280129524</v>
      </c>
      <c r="K20" s="123">
        <f t="shared" si="0"/>
        <v>225.9735674682858</v>
      </c>
      <c r="L20" s="42">
        <f t="shared" si="18"/>
        <v>451.9471349365716</v>
      </c>
      <c r="M20" s="123">
        <f t="shared" si="8"/>
        <v>451.9471349365716</v>
      </c>
      <c r="N20" s="123">
        <f t="shared" si="9"/>
        <v>288.74902451097563</v>
      </c>
      <c r="O20" s="123">
        <f t="shared" si="19"/>
        <v>577.4980490219513</v>
      </c>
      <c r="P20" s="120">
        <f t="shared" si="10"/>
        <v>577.4980490219513</v>
      </c>
      <c r="Q20" s="123">
        <f>200.894127594001*1.062171</f>
        <v>213.38391640064762</v>
      </c>
      <c r="R20" s="123">
        <f t="shared" si="20"/>
        <v>426.76783280129524</v>
      </c>
      <c r="S20" s="123">
        <f t="shared" si="11"/>
        <v>426.76783280129524</v>
      </c>
      <c r="T20" s="109">
        <f t="shared" si="1"/>
        <v>225.9735674682858</v>
      </c>
      <c r="U20" s="109">
        <f t="shared" si="2"/>
        <v>451.9471349365716</v>
      </c>
      <c r="V20" s="109">
        <f t="shared" si="12"/>
        <v>451.9471349365716</v>
      </c>
      <c r="W20" s="123">
        <f t="shared" si="3"/>
        <v>303.8794733953508</v>
      </c>
      <c r="X20" s="123">
        <f t="shared" si="4"/>
        <v>607.7589467907015</v>
      </c>
      <c r="Y20" s="123">
        <f t="shared" si="13"/>
        <v>607.7589467907015</v>
      </c>
      <c r="Z20" s="70">
        <f t="shared" si="5"/>
        <v>288.74902451097563</v>
      </c>
      <c r="AA20" s="70">
        <f t="shared" si="21"/>
        <v>577.4980490219513</v>
      </c>
      <c r="AB20" s="70">
        <f t="shared" si="14"/>
        <v>577.4980490219513</v>
      </c>
      <c r="AC20" s="109">
        <f t="shared" si="6"/>
        <v>303.8794733953508</v>
      </c>
      <c r="AD20" s="109">
        <f t="shared" si="7"/>
        <v>607.7589467907015</v>
      </c>
      <c r="AE20" s="109">
        <f t="shared" si="15"/>
        <v>607.7589467907015</v>
      </c>
    </row>
    <row r="21" spans="1:31" ht="25.5">
      <c r="A21" s="9">
        <v>10</v>
      </c>
      <c r="B21" s="12" t="s">
        <v>409</v>
      </c>
      <c r="C21" s="15" t="s">
        <v>76</v>
      </c>
      <c r="D21" s="15"/>
      <c r="E21" s="125"/>
      <c r="F21" s="123"/>
      <c r="G21" s="15">
        <v>2</v>
      </c>
      <c r="H21" s="123">
        <f>202.651553646445*1.062171</f>
        <v>215.25060338819813</v>
      </c>
      <c r="I21" s="123">
        <f t="shared" si="16"/>
        <v>430.50120677639626</v>
      </c>
      <c r="J21" s="123">
        <f t="shared" si="17"/>
        <v>430.50120677639626</v>
      </c>
      <c r="K21" s="123">
        <f t="shared" si="0"/>
        <v>227.9503889881018</v>
      </c>
      <c r="L21" s="42">
        <f t="shared" si="18"/>
        <v>455.9007779762036</v>
      </c>
      <c r="M21" s="123">
        <f t="shared" si="8"/>
        <v>455.9007779762036</v>
      </c>
      <c r="N21" s="123">
        <f t="shared" si="9"/>
        <v>291.2750070489965</v>
      </c>
      <c r="O21" s="123">
        <f t="shared" si="19"/>
        <v>582.550014097993</v>
      </c>
      <c r="P21" s="120">
        <f t="shared" si="10"/>
        <v>582.550014097993</v>
      </c>
      <c r="Q21" s="123">
        <f>202.651553646445*1.062171</f>
        <v>215.25060338819813</v>
      </c>
      <c r="R21" s="123">
        <f t="shared" si="20"/>
        <v>430.50120677639626</v>
      </c>
      <c r="S21" s="123">
        <f t="shared" si="11"/>
        <v>430.50120677639626</v>
      </c>
      <c r="T21" s="109">
        <f t="shared" si="1"/>
        <v>227.9503889881018</v>
      </c>
      <c r="U21" s="109">
        <f t="shared" si="2"/>
        <v>455.9007779762036</v>
      </c>
      <c r="V21" s="109">
        <f t="shared" si="12"/>
        <v>455.9007779762036</v>
      </c>
      <c r="W21" s="123">
        <f t="shared" si="3"/>
        <v>306.5378174183639</v>
      </c>
      <c r="X21" s="123">
        <f t="shared" si="4"/>
        <v>613.0756348367278</v>
      </c>
      <c r="Y21" s="123">
        <f t="shared" si="13"/>
        <v>613.0756348367278</v>
      </c>
      <c r="Z21" s="70">
        <f t="shared" si="5"/>
        <v>291.2750070489965</v>
      </c>
      <c r="AA21" s="70">
        <f t="shared" si="21"/>
        <v>582.550014097993</v>
      </c>
      <c r="AB21" s="70">
        <f t="shared" si="14"/>
        <v>582.550014097993</v>
      </c>
      <c r="AC21" s="109">
        <f t="shared" si="6"/>
        <v>306.5378174183639</v>
      </c>
      <c r="AD21" s="109">
        <f t="shared" si="7"/>
        <v>613.0756348367278</v>
      </c>
      <c r="AE21" s="109">
        <f t="shared" si="15"/>
        <v>613.0756348367278</v>
      </c>
    </row>
    <row r="22" spans="1:31" ht="15" customHeight="1">
      <c r="A22" s="9">
        <v>11</v>
      </c>
      <c r="B22" s="10" t="s">
        <v>288</v>
      </c>
      <c r="C22" s="15" t="s">
        <v>131</v>
      </c>
      <c r="D22" s="15">
        <v>12</v>
      </c>
      <c r="E22" s="123">
        <v>257.98439796508785</v>
      </c>
      <c r="F22" s="123">
        <v>3095.812775581054</v>
      </c>
      <c r="G22" s="15">
        <v>12</v>
      </c>
      <c r="H22" s="123">
        <f>E22*1.062171</f>
        <v>274.0235459709753</v>
      </c>
      <c r="I22" s="123">
        <f t="shared" si="16"/>
        <v>3288.2825516517037</v>
      </c>
      <c r="J22" s="123">
        <f t="shared" si="17"/>
        <v>3288.2825516517037</v>
      </c>
      <c r="K22" s="123">
        <f t="shared" si="0"/>
        <v>290.1909351832628</v>
      </c>
      <c r="L22" s="42">
        <f t="shared" si="18"/>
        <v>3482.2912221991537</v>
      </c>
      <c r="M22" s="123">
        <f t="shared" si="8"/>
        <v>3482.2912221991537</v>
      </c>
      <c r="N22" s="123">
        <f t="shared" si="9"/>
        <v>370.80597697717326</v>
      </c>
      <c r="O22" s="123">
        <f t="shared" si="19"/>
        <v>4449.671723726079</v>
      </c>
      <c r="P22" s="120">
        <f t="shared" si="10"/>
        <v>4449.671723726079</v>
      </c>
      <c r="Q22" s="123">
        <f>E22*1.062171</f>
        <v>274.0235459709753</v>
      </c>
      <c r="R22" s="123">
        <f t="shared" si="20"/>
        <v>3288.2825516517037</v>
      </c>
      <c r="S22" s="123">
        <f t="shared" si="11"/>
        <v>3288.2825516517037</v>
      </c>
      <c r="T22" s="109">
        <f t="shared" si="1"/>
        <v>290.1909351832628</v>
      </c>
      <c r="U22" s="109">
        <f t="shared" si="2"/>
        <v>3482.2912221991537</v>
      </c>
      <c r="V22" s="109">
        <f t="shared" si="12"/>
        <v>3482.2912221991537</v>
      </c>
      <c r="W22" s="123">
        <f t="shared" si="3"/>
        <v>390.23621017077716</v>
      </c>
      <c r="X22" s="123">
        <f t="shared" si="4"/>
        <v>4682.834522049326</v>
      </c>
      <c r="Y22" s="123">
        <f t="shared" si="13"/>
        <v>4682.834522049326</v>
      </c>
      <c r="Z22" s="70">
        <f t="shared" si="5"/>
        <v>370.80597697717326</v>
      </c>
      <c r="AA22" s="70">
        <f t="shared" si="21"/>
        <v>4449.671723726079</v>
      </c>
      <c r="AB22" s="70">
        <f t="shared" si="14"/>
        <v>4449.671723726079</v>
      </c>
      <c r="AC22" s="109">
        <f t="shared" si="6"/>
        <v>390.23621017077716</v>
      </c>
      <c r="AD22" s="109">
        <f t="shared" si="7"/>
        <v>4682.834522049326</v>
      </c>
      <c r="AE22" s="109">
        <f t="shared" si="15"/>
        <v>4682.834522049326</v>
      </c>
    </row>
    <row r="23" spans="1:31" ht="15" customHeight="1">
      <c r="A23" s="9">
        <v>12</v>
      </c>
      <c r="B23" s="9" t="s">
        <v>95</v>
      </c>
      <c r="C23" s="126"/>
      <c r="D23" s="15"/>
      <c r="E23" s="127"/>
      <c r="F23" s="128">
        <f>SUM(F11:F22)</f>
        <v>1393425.3302890328</v>
      </c>
      <c r="G23" s="128"/>
      <c r="H23" s="128"/>
      <c r="I23" s="128">
        <f>SUM(I11:I22)</f>
        <v>251354.48963355648</v>
      </c>
      <c r="J23" s="128">
        <f>SUM(J11:J22)</f>
        <v>254779.7839581937</v>
      </c>
      <c r="K23" s="128"/>
      <c r="L23" s="128">
        <f>SUM(L12:L22)</f>
        <v>266184.4045219363</v>
      </c>
      <c r="M23" s="128">
        <f>SUM(M12:M22)</f>
        <v>269811.7912117272</v>
      </c>
      <c r="N23" s="128"/>
      <c r="O23" s="128">
        <f>SUM(O12:O22)</f>
        <v>340130.43209813023</v>
      </c>
      <c r="P23" s="128">
        <f>SUM(P12:P22)</f>
        <v>344765.5068103449</v>
      </c>
      <c r="Q23" s="128"/>
      <c r="R23" s="128">
        <f>SUM(R11:R22)</f>
        <v>1741268.5362594086</v>
      </c>
      <c r="S23" s="128">
        <f>SUM(S11:S22)</f>
        <v>1744693.8305840457</v>
      </c>
      <c r="T23" s="32"/>
      <c r="U23" s="128">
        <f>SUM(U11:U22)</f>
        <v>1844003.379898714</v>
      </c>
      <c r="V23" s="128">
        <f>SUM(V11:V22)</f>
        <v>1847630.7665885047</v>
      </c>
      <c r="W23" s="128"/>
      <c r="X23" s="128">
        <f>SUM(X12:X22)</f>
        <v>357953.2667400723</v>
      </c>
      <c r="Y23" s="128">
        <f>SUM(Y12:Y22)</f>
        <v>362831.219367207</v>
      </c>
      <c r="Z23" s="32"/>
      <c r="AA23" s="128">
        <f>SUM(AA11:AA22)</f>
        <v>2356267.5188345765</v>
      </c>
      <c r="AB23" s="128">
        <f>SUM(AB11:AB22)</f>
        <v>2360902.5935467915</v>
      </c>
      <c r="AC23" s="128"/>
      <c r="AD23" s="50">
        <f>SUM(AD11:AD22)</f>
        <v>2479735.9368215087</v>
      </c>
      <c r="AE23" s="50">
        <f>SUM(AE11:AE22)</f>
        <v>2484613.889448643</v>
      </c>
    </row>
    <row r="24" spans="1:31" ht="14.25" customHeight="1">
      <c r="A24" s="9">
        <v>13</v>
      </c>
      <c r="B24" s="9" t="s">
        <v>410</v>
      </c>
      <c r="C24" s="126"/>
      <c r="D24" s="15"/>
      <c r="E24" s="127"/>
      <c r="F24" s="128">
        <f>ROUND(F23,0)</f>
        <v>1393425</v>
      </c>
      <c r="G24" s="128"/>
      <c r="H24" s="128"/>
      <c r="I24" s="128">
        <f>ROUND(I23,0)</f>
        <v>251354</v>
      </c>
      <c r="J24" s="128">
        <f>ROUND(J23,0)</f>
        <v>254780</v>
      </c>
      <c r="K24" s="128"/>
      <c r="L24" s="128">
        <f>ROUND(L23,0)</f>
        <v>266184</v>
      </c>
      <c r="M24" s="128">
        <f>ROUND(M23,0)</f>
        <v>269812</v>
      </c>
      <c r="N24" s="128"/>
      <c r="O24" s="128">
        <f>ROUND(O23,0)</f>
        <v>340130</v>
      </c>
      <c r="P24" s="128">
        <f>ROUND(P23,0)</f>
        <v>344766</v>
      </c>
      <c r="Q24" s="128"/>
      <c r="R24" s="128">
        <f>ROUND(R23,0)</f>
        <v>1741269</v>
      </c>
      <c r="S24" s="128">
        <f>ROUND(S23,0)</f>
        <v>1744694</v>
      </c>
      <c r="T24" s="128"/>
      <c r="U24" s="128">
        <f>ROUND(U23,0)</f>
        <v>1844003</v>
      </c>
      <c r="V24" s="128">
        <f>ROUND(V23,0)</f>
        <v>1847631</v>
      </c>
      <c r="W24" s="128"/>
      <c r="X24" s="128">
        <v>357953</v>
      </c>
      <c r="Y24" s="128">
        <v>362831</v>
      </c>
      <c r="Z24" s="128"/>
      <c r="AA24" s="128">
        <f>ROUND(AA23,0)</f>
        <v>2356268</v>
      </c>
      <c r="AB24" s="128">
        <f>ROUND(AB23,0)</f>
        <v>2360903</v>
      </c>
      <c r="AC24" s="128"/>
      <c r="AD24" s="50">
        <v>2479736</v>
      </c>
      <c r="AE24" s="50">
        <v>2484614</v>
      </c>
    </row>
    <row r="25" spans="1:19" ht="12.75">
      <c r="A25" s="6"/>
      <c r="B25" s="66"/>
      <c r="C25" s="6"/>
      <c r="D25" s="6"/>
      <c r="E25" s="6"/>
      <c r="F25" s="6"/>
      <c r="G25" s="6"/>
      <c r="H25" s="30"/>
      <c r="I25" s="30"/>
      <c r="J25" s="30"/>
      <c r="K25" s="30"/>
      <c r="L25" s="30"/>
      <c r="M25" s="30"/>
      <c r="N25" s="30"/>
      <c r="O25" s="30"/>
      <c r="P25" s="30"/>
      <c r="Q25" s="30"/>
      <c r="R25" s="30"/>
      <c r="S25" s="30"/>
    </row>
    <row r="26" spans="1:2" ht="12.75">
      <c r="A26" s="129" t="s">
        <v>411</v>
      </c>
      <c r="B26" t="s">
        <v>412</v>
      </c>
    </row>
    <row r="27" ht="12.75">
      <c r="T27" s="31"/>
    </row>
    <row r="28" spans="10:19" ht="15">
      <c r="J28" s="130"/>
      <c r="K28" s="130"/>
      <c r="L28" s="130"/>
      <c r="M28" s="130"/>
      <c r="N28" s="130"/>
      <c r="O28" s="130"/>
      <c r="P28" s="130"/>
      <c r="Q28" s="130"/>
      <c r="R28" s="130"/>
      <c r="S28" s="130"/>
    </row>
    <row r="29" spans="10:19" ht="15">
      <c r="J29" s="130"/>
      <c r="K29" s="130"/>
      <c r="L29" s="130"/>
      <c r="M29" s="130"/>
      <c r="N29" s="130"/>
      <c r="O29" s="130"/>
      <c r="P29" s="130"/>
      <c r="Q29" s="130"/>
      <c r="R29" s="130"/>
      <c r="S29" s="130"/>
    </row>
    <row r="30" spans="10:19" ht="15">
      <c r="J30" s="130"/>
      <c r="K30" s="130"/>
      <c r="L30" s="130"/>
      <c r="M30" s="130"/>
      <c r="N30" s="130"/>
      <c r="O30" s="130"/>
      <c r="P30" s="130"/>
      <c r="Q30" s="130"/>
      <c r="R30" s="130"/>
      <c r="S30" s="130"/>
    </row>
    <row r="31" spans="10:19" ht="15">
      <c r="J31" s="130"/>
      <c r="K31" s="130"/>
      <c r="L31" s="130"/>
      <c r="M31" s="130"/>
      <c r="N31" s="130"/>
      <c r="O31" s="130"/>
      <c r="P31" s="130"/>
      <c r="Q31" s="130"/>
      <c r="R31" s="130"/>
      <c r="S31" s="130"/>
    </row>
  </sheetData>
  <sheetProtection/>
  <mergeCells count="26">
    <mergeCell ref="H5:J5"/>
    <mergeCell ref="K5:M5"/>
    <mergeCell ref="T5:V5"/>
    <mergeCell ref="A1:AE1"/>
    <mergeCell ref="A3:AE3"/>
    <mergeCell ref="A5:A8"/>
    <mergeCell ref="B5:B8"/>
    <mergeCell ref="C5:C8"/>
    <mergeCell ref="H7:H8"/>
    <mergeCell ref="D5:F5"/>
    <mergeCell ref="W5:AE5"/>
    <mergeCell ref="Q7:Q8"/>
    <mergeCell ref="E7:E8"/>
    <mergeCell ref="F7:F8"/>
    <mergeCell ref="D7:D8"/>
    <mergeCell ref="N5:P5"/>
    <mergeCell ref="N7:N8"/>
    <mergeCell ref="Q5:S5"/>
    <mergeCell ref="K7:K8"/>
    <mergeCell ref="G5:G8"/>
    <mergeCell ref="W7:W8"/>
    <mergeCell ref="AC7:AC8"/>
    <mergeCell ref="Z7:Z8"/>
    <mergeCell ref="N6:Y6"/>
    <mergeCell ref="Z6:AE6"/>
    <mergeCell ref="T7:T8"/>
  </mergeCells>
  <printOptions/>
  <pageMargins left="0.5" right="0.15748031496062992" top="0.6299212598425197" bottom="0.2362204724409449" header="0.5118110236220472" footer="0.1574803149606299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rgb="FF00FF00"/>
  </sheetPr>
  <dimension ref="A1:P29"/>
  <sheetViews>
    <sheetView zoomScalePageLayoutView="0" workbookViewId="0" topLeftCell="A1">
      <pane xSplit="2" ySplit="8" topLeftCell="C15" activePane="bottomRight" state="frozen"/>
      <selection pane="topLeft" activeCell="A1" sqref="A1"/>
      <selection pane="topRight" activeCell="C1" sqref="C1"/>
      <selection pane="bottomLeft" activeCell="A9" sqref="A9"/>
      <selection pane="bottomRight" activeCell="N9" sqref="N9:P22"/>
    </sheetView>
  </sheetViews>
  <sheetFormatPr defaultColWidth="9.140625" defaultRowHeight="12.75"/>
  <cols>
    <col min="1" max="1" width="4.7109375" style="0" customWidth="1"/>
    <col min="2" max="2" width="67.140625" style="0" customWidth="1"/>
    <col min="3" max="3" width="10.8515625" style="0" customWidth="1"/>
    <col min="4" max="4" width="7.00390625" style="0" customWidth="1"/>
    <col min="5" max="5" width="9.57421875" style="0" hidden="1" customWidth="1"/>
    <col min="6" max="7" width="16.140625" style="0" hidden="1" customWidth="1"/>
    <col min="8" max="8" width="10.00390625" style="0" hidden="1" customWidth="1"/>
    <col min="9" max="9" width="12.421875" style="0" hidden="1" customWidth="1"/>
    <col min="10" max="10" width="11.28125" style="0" hidden="1" customWidth="1"/>
    <col min="11" max="11" width="10.00390625" style="0" hidden="1" customWidth="1"/>
    <col min="12" max="12" width="17.00390625" style="0" hidden="1" customWidth="1"/>
    <col min="13" max="13" width="13.57421875" style="0" hidden="1" customWidth="1"/>
    <col min="14" max="14" width="12.00390625" style="0" customWidth="1"/>
    <col min="15" max="15" width="20.421875" style="0" customWidth="1"/>
    <col min="16" max="16" width="20.7109375" style="0" customWidth="1"/>
  </cols>
  <sheetData>
    <row r="1" spans="1:16" ht="15.75" customHeight="1">
      <c r="A1" s="351" t="s">
        <v>439</v>
      </c>
      <c r="B1" s="351"/>
      <c r="C1" s="351"/>
      <c r="D1" s="351"/>
      <c r="E1" s="351"/>
      <c r="F1" s="351"/>
      <c r="G1" s="351"/>
      <c r="H1" s="351"/>
      <c r="I1" s="351"/>
      <c r="J1" s="351"/>
      <c r="K1" s="351"/>
      <c r="L1" s="351"/>
      <c r="M1" s="351"/>
      <c r="N1" s="351"/>
      <c r="O1" s="351"/>
      <c r="P1" s="351"/>
    </row>
    <row r="2" ht="9.75" customHeight="1">
      <c r="N2" s="59"/>
    </row>
    <row r="3" spans="1:16" ht="48.75" customHeight="1">
      <c r="A3" s="357" t="s">
        <v>415</v>
      </c>
      <c r="B3" s="357"/>
      <c r="C3" s="357"/>
      <c r="D3" s="357"/>
      <c r="E3" s="357"/>
      <c r="F3" s="357"/>
      <c r="G3" s="357"/>
      <c r="H3" s="357"/>
      <c r="I3" s="357"/>
      <c r="J3" s="357"/>
      <c r="K3" s="357"/>
      <c r="L3" s="357"/>
      <c r="M3" s="357"/>
      <c r="N3" s="357"/>
      <c r="O3" s="357"/>
      <c r="P3" s="357"/>
    </row>
    <row r="5" spans="1:16" ht="15">
      <c r="A5" s="415" t="s">
        <v>79</v>
      </c>
      <c r="B5" s="415" t="s">
        <v>1</v>
      </c>
      <c r="C5" s="415" t="s">
        <v>2</v>
      </c>
      <c r="D5" s="415" t="s">
        <v>73</v>
      </c>
      <c r="E5" s="215"/>
      <c r="F5" s="412" t="s">
        <v>382</v>
      </c>
      <c r="G5" s="413"/>
      <c r="H5" s="412" t="s">
        <v>449</v>
      </c>
      <c r="I5" s="414"/>
      <c r="J5" s="413"/>
      <c r="K5" s="409" t="s">
        <v>469</v>
      </c>
      <c r="L5" s="410"/>
      <c r="M5" s="411"/>
      <c r="N5" s="409" t="s">
        <v>470</v>
      </c>
      <c r="O5" s="410"/>
      <c r="P5" s="411"/>
    </row>
    <row r="6" spans="1:16" ht="47.25" customHeight="1">
      <c r="A6" s="416"/>
      <c r="B6" s="416"/>
      <c r="C6" s="416"/>
      <c r="D6" s="416"/>
      <c r="E6" s="408" t="s">
        <v>77</v>
      </c>
      <c r="F6" s="116" t="s">
        <v>401</v>
      </c>
      <c r="G6" s="116" t="s">
        <v>402</v>
      </c>
      <c r="H6" s="408" t="s">
        <v>77</v>
      </c>
      <c r="I6" s="116" t="s">
        <v>401</v>
      </c>
      <c r="J6" s="116" t="s">
        <v>402</v>
      </c>
      <c r="K6" s="408" t="s">
        <v>77</v>
      </c>
      <c r="L6" s="116" t="s">
        <v>401</v>
      </c>
      <c r="M6" s="116" t="s">
        <v>402</v>
      </c>
      <c r="N6" s="405" t="s">
        <v>77</v>
      </c>
      <c r="O6" s="116" t="s">
        <v>401</v>
      </c>
      <c r="P6" s="116" t="s">
        <v>402</v>
      </c>
    </row>
    <row r="7" spans="1:16" ht="24" customHeight="1">
      <c r="A7" s="417"/>
      <c r="B7" s="417"/>
      <c r="C7" s="417"/>
      <c r="D7" s="417"/>
      <c r="E7" s="408"/>
      <c r="F7" s="131" t="s">
        <v>81</v>
      </c>
      <c r="G7" s="131" t="s">
        <v>81</v>
      </c>
      <c r="H7" s="408"/>
      <c r="I7" s="131" t="s">
        <v>81</v>
      </c>
      <c r="J7" s="131" t="s">
        <v>81</v>
      </c>
      <c r="K7" s="408"/>
      <c r="L7" s="131" t="s">
        <v>81</v>
      </c>
      <c r="M7" s="131" t="s">
        <v>81</v>
      </c>
      <c r="N7" s="406"/>
      <c r="O7" s="131" t="s">
        <v>81</v>
      </c>
      <c r="P7" s="131" t="s">
        <v>81</v>
      </c>
    </row>
    <row r="8" spans="1:16" ht="15">
      <c r="A8" s="115">
        <v>1</v>
      </c>
      <c r="B8" s="115">
        <v>2</v>
      </c>
      <c r="C8" s="115">
        <v>3</v>
      </c>
      <c r="D8" s="115">
        <v>4</v>
      </c>
      <c r="E8" s="132">
        <v>5</v>
      </c>
      <c r="F8" s="131">
        <v>6</v>
      </c>
      <c r="G8" s="131">
        <v>7</v>
      </c>
      <c r="H8" s="132">
        <v>5</v>
      </c>
      <c r="I8" s="131">
        <v>6</v>
      </c>
      <c r="J8" s="131">
        <v>7</v>
      </c>
      <c r="K8" s="132">
        <v>5</v>
      </c>
      <c r="L8" s="131">
        <v>6</v>
      </c>
      <c r="M8" s="131">
        <v>7</v>
      </c>
      <c r="N8" s="131">
        <v>8</v>
      </c>
      <c r="O8" s="131">
        <v>9</v>
      </c>
      <c r="P8" s="131">
        <v>10</v>
      </c>
    </row>
    <row r="9" spans="1:16" ht="19.5" customHeight="1">
      <c r="A9" s="133">
        <v>1</v>
      </c>
      <c r="B9" s="134" t="s">
        <v>171</v>
      </c>
      <c r="C9" s="133" t="s">
        <v>416</v>
      </c>
      <c r="D9" s="133">
        <v>120</v>
      </c>
      <c r="E9" s="135">
        <f>106072.1/600</f>
        <v>176.78683333333333</v>
      </c>
      <c r="F9" s="136">
        <f>D9*E9</f>
        <v>21214.42</v>
      </c>
      <c r="G9" s="136">
        <f>D9*E9</f>
        <v>21214.42</v>
      </c>
      <c r="H9" s="135">
        <f>E9*1.059</f>
        <v>187.2172565</v>
      </c>
      <c r="I9" s="139">
        <f>H9*D9</f>
        <v>22466.07078</v>
      </c>
      <c r="J9" s="139">
        <f>H9*D9</f>
        <v>22466.07078</v>
      </c>
      <c r="K9" s="135">
        <f>H9*1.2778</f>
        <v>239.2262103557</v>
      </c>
      <c r="L9" s="139">
        <f>K9*D9</f>
        <v>28707.145242684</v>
      </c>
      <c r="M9" s="139">
        <f>K9*D9</f>
        <v>28707.145242684</v>
      </c>
      <c r="N9" s="139">
        <f>K9*1.0524</f>
        <v>251.7616637783387</v>
      </c>
      <c r="O9" s="139">
        <f>N9*D9</f>
        <v>30211.399653400644</v>
      </c>
      <c r="P9" s="139">
        <f>N9*D9</f>
        <v>30211.399653400644</v>
      </c>
    </row>
    <row r="10" spans="1:16" ht="44.25" customHeight="1">
      <c r="A10" s="137">
        <v>2</v>
      </c>
      <c r="B10" s="134" t="s">
        <v>417</v>
      </c>
      <c r="C10" s="138" t="s">
        <v>131</v>
      </c>
      <c r="D10" s="138">
        <v>120</v>
      </c>
      <c r="E10" s="139">
        <v>38.1699</v>
      </c>
      <c r="F10" s="139">
        <f>D10*E10</f>
        <v>4580.388</v>
      </c>
      <c r="G10" s="139">
        <f>D10*E10</f>
        <v>4580.388</v>
      </c>
      <c r="H10" s="135">
        <f aca="true" t="shared" si="0" ref="H10:H20">E10*1.059</f>
        <v>40.4219241</v>
      </c>
      <c r="I10" s="139">
        <f aca="true" t="shared" si="1" ref="I10:I20">H10*D10</f>
        <v>4850.630892</v>
      </c>
      <c r="J10" s="139">
        <f aca="true" t="shared" si="2" ref="J10:J20">H10*D10</f>
        <v>4850.630892</v>
      </c>
      <c r="K10" s="135">
        <f aca="true" t="shared" si="3" ref="K10:K20">H10*1.2778</f>
        <v>51.65113461498</v>
      </c>
      <c r="L10" s="139">
        <f>K10*D10</f>
        <v>6198.1361537976</v>
      </c>
      <c r="M10" s="139">
        <f>K10*D10</f>
        <v>6198.1361537976</v>
      </c>
      <c r="N10" s="139">
        <f aca="true" t="shared" si="4" ref="N10:N20">K10*1.0524</f>
        <v>54.357654068804955</v>
      </c>
      <c r="O10" s="139">
        <f aca="true" t="shared" si="5" ref="O10:O20">N10*D10</f>
        <v>6522.918488256594</v>
      </c>
      <c r="P10" s="139">
        <f aca="true" t="shared" si="6" ref="P10:P20">N10*D10</f>
        <v>6522.918488256594</v>
      </c>
    </row>
    <row r="11" spans="1:16" ht="18.75" customHeight="1">
      <c r="A11" s="137">
        <v>3</v>
      </c>
      <c r="B11" s="134" t="s">
        <v>407</v>
      </c>
      <c r="C11" s="138" t="s">
        <v>131</v>
      </c>
      <c r="D11" s="138">
        <v>180</v>
      </c>
      <c r="E11" s="140">
        <f>322.48049745636*1.062171</f>
        <v>342.5294324637194</v>
      </c>
      <c r="F11" s="139">
        <f>D11*E11</f>
        <v>61655.29784346949</v>
      </c>
      <c r="G11" s="139"/>
      <c r="H11" s="135">
        <f t="shared" si="0"/>
        <v>362.7386689790788</v>
      </c>
      <c r="I11" s="139">
        <f t="shared" si="1"/>
        <v>65292.960416234186</v>
      </c>
      <c r="J11" s="139"/>
      <c r="K11" s="135">
        <f t="shared" si="3"/>
        <v>463.5074712214669</v>
      </c>
      <c r="L11" s="139">
        <f>K11*D11</f>
        <v>83431.34481986404</v>
      </c>
      <c r="M11" s="139"/>
      <c r="N11" s="139">
        <f t="shared" si="4"/>
        <v>487.7952627134718</v>
      </c>
      <c r="O11" s="139">
        <f t="shared" si="5"/>
        <v>87803.14728842492</v>
      </c>
      <c r="P11" s="139"/>
    </row>
    <row r="12" spans="1:16" ht="18.75" customHeight="1">
      <c r="A12" s="133">
        <v>4</v>
      </c>
      <c r="B12" s="134" t="s">
        <v>408</v>
      </c>
      <c r="C12" s="138" t="s">
        <v>131</v>
      </c>
      <c r="D12" s="138">
        <v>190</v>
      </c>
      <c r="E12" s="140">
        <f>322.48049745636*1.062171</f>
        <v>342.5294324637194</v>
      </c>
      <c r="F12" s="139"/>
      <c r="G12" s="139">
        <f aca="true" t="shared" si="7" ref="G12:G20">D12*E12</f>
        <v>65080.59216810668</v>
      </c>
      <c r="H12" s="135">
        <f t="shared" si="0"/>
        <v>362.7386689790788</v>
      </c>
      <c r="I12" s="139"/>
      <c r="J12" s="139">
        <f t="shared" si="2"/>
        <v>68920.34710602497</v>
      </c>
      <c r="K12" s="135">
        <f t="shared" si="3"/>
        <v>463.5074712214669</v>
      </c>
      <c r="L12" s="139"/>
      <c r="M12" s="139">
        <f aca="true" t="shared" si="8" ref="M12:M20">K12*D12</f>
        <v>88066.41953207871</v>
      </c>
      <c r="N12" s="139">
        <f t="shared" si="4"/>
        <v>487.7952627134718</v>
      </c>
      <c r="O12" s="139"/>
      <c r="P12" s="139">
        <f t="shared" si="6"/>
        <v>92681.09991555964</v>
      </c>
    </row>
    <row r="13" spans="1:16" ht="18.75" customHeight="1">
      <c r="A13" s="133">
        <v>5</v>
      </c>
      <c r="B13" s="134" t="s">
        <v>149</v>
      </c>
      <c r="C13" s="138" t="s">
        <v>76</v>
      </c>
      <c r="D13" s="138">
        <v>10</v>
      </c>
      <c r="E13" s="140">
        <f>703.129446579002*1.062171</f>
        <v>746.8437074022651</v>
      </c>
      <c r="F13" s="139">
        <f aca="true" t="shared" si="9" ref="F13:F20">D13*E13</f>
        <v>7468.43707402265</v>
      </c>
      <c r="G13" s="139">
        <f t="shared" si="7"/>
        <v>7468.43707402265</v>
      </c>
      <c r="H13" s="135">
        <f t="shared" si="0"/>
        <v>790.9074861389987</v>
      </c>
      <c r="I13" s="139">
        <f t="shared" si="1"/>
        <v>7909.074861389987</v>
      </c>
      <c r="J13" s="139">
        <f t="shared" si="2"/>
        <v>7909.074861389987</v>
      </c>
      <c r="K13" s="135">
        <f t="shared" si="3"/>
        <v>1010.6215857884126</v>
      </c>
      <c r="L13" s="139">
        <f aca="true" t="shared" si="10" ref="L13:L20">K13*D13</f>
        <v>10106.215857884126</v>
      </c>
      <c r="M13" s="139">
        <f t="shared" si="8"/>
        <v>10106.215857884126</v>
      </c>
      <c r="N13" s="139">
        <f t="shared" si="4"/>
        <v>1063.5781568837253</v>
      </c>
      <c r="O13" s="139">
        <f t="shared" si="5"/>
        <v>10635.781568837254</v>
      </c>
      <c r="P13" s="139">
        <f t="shared" si="6"/>
        <v>10635.781568837254</v>
      </c>
    </row>
    <row r="14" spans="1:16" ht="18.75" customHeight="1">
      <c r="A14" s="133">
        <v>6</v>
      </c>
      <c r="B14" s="134" t="s">
        <v>150</v>
      </c>
      <c r="C14" s="138" t="s">
        <v>76</v>
      </c>
      <c r="D14" s="138">
        <v>4</v>
      </c>
      <c r="E14" s="140">
        <f>5159.68795930176*1.062171</f>
        <v>5480.47091941951</v>
      </c>
      <c r="F14" s="139">
        <f t="shared" si="9"/>
        <v>21921.88367767804</v>
      </c>
      <c r="G14" s="139">
        <f t="shared" si="7"/>
        <v>21921.88367767804</v>
      </c>
      <c r="H14" s="135">
        <f t="shared" si="0"/>
        <v>5803.818703665261</v>
      </c>
      <c r="I14" s="139">
        <f t="shared" si="1"/>
        <v>23215.274814661043</v>
      </c>
      <c r="J14" s="139">
        <f t="shared" si="2"/>
        <v>23215.274814661043</v>
      </c>
      <c r="K14" s="135">
        <f t="shared" si="3"/>
        <v>7416.119539543471</v>
      </c>
      <c r="L14" s="139">
        <f t="shared" si="10"/>
        <v>29664.478158173883</v>
      </c>
      <c r="M14" s="139">
        <f t="shared" si="8"/>
        <v>29664.478158173883</v>
      </c>
      <c r="N14" s="139">
        <f t="shared" si="4"/>
        <v>7804.724203415549</v>
      </c>
      <c r="O14" s="139">
        <f t="shared" si="5"/>
        <v>31218.896813662195</v>
      </c>
      <c r="P14" s="139">
        <f t="shared" si="6"/>
        <v>31218.896813662195</v>
      </c>
    </row>
    <row r="15" spans="1:16" ht="18.75" customHeight="1">
      <c r="A15" s="133">
        <v>7</v>
      </c>
      <c r="B15" s="134" t="s">
        <v>175</v>
      </c>
      <c r="C15" s="138" t="s">
        <v>131</v>
      </c>
      <c r="D15" s="138">
        <v>60</v>
      </c>
      <c r="E15" s="140">
        <f>(2567.43/1000)*1.062171</f>
        <v>2.72704969053</v>
      </c>
      <c r="F15" s="139">
        <f t="shared" si="9"/>
        <v>163.62298143179999</v>
      </c>
      <c r="G15" s="139">
        <f t="shared" si="7"/>
        <v>163.62298143179999</v>
      </c>
      <c r="H15" s="135">
        <f t="shared" si="0"/>
        <v>2.88794562227127</v>
      </c>
      <c r="I15" s="139">
        <f t="shared" si="1"/>
        <v>173.2767373362762</v>
      </c>
      <c r="J15" s="139">
        <f t="shared" si="2"/>
        <v>173.2767373362762</v>
      </c>
      <c r="K15" s="135">
        <f t="shared" si="3"/>
        <v>3.6902169161382288</v>
      </c>
      <c r="L15" s="139">
        <f t="shared" si="10"/>
        <v>221.41301496829374</v>
      </c>
      <c r="M15" s="139">
        <f t="shared" si="8"/>
        <v>221.41301496829374</v>
      </c>
      <c r="N15" s="139">
        <f t="shared" si="4"/>
        <v>3.883584282543872</v>
      </c>
      <c r="O15" s="139">
        <f t="shared" si="5"/>
        <v>233.0150569526323</v>
      </c>
      <c r="P15" s="139">
        <f t="shared" si="6"/>
        <v>233.0150569526323</v>
      </c>
    </row>
    <row r="16" spans="1:16" ht="18.75" customHeight="1">
      <c r="A16" s="133">
        <v>8</v>
      </c>
      <c r="B16" s="134" t="s">
        <v>176</v>
      </c>
      <c r="C16" s="138" t="s">
        <v>131</v>
      </c>
      <c r="D16" s="138">
        <v>60</v>
      </c>
      <c r="E16" s="140">
        <f>(9329.52/1000)*1.062171</f>
        <v>9.90954558792</v>
      </c>
      <c r="F16" s="139">
        <f t="shared" si="9"/>
        <v>594.5727352752</v>
      </c>
      <c r="G16" s="139">
        <f t="shared" si="7"/>
        <v>594.5727352752</v>
      </c>
      <c r="H16" s="135">
        <f t="shared" si="0"/>
        <v>10.49420877760728</v>
      </c>
      <c r="I16" s="139">
        <f t="shared" si="1"/>
        <v>629.6525266564369</v>
      </c>
      <c r="J16" s="139">
        <f t="shared" si="2"/>
        <v>629.6525266564369</v>
      </c>
      <c r="K16" s="135">
        <f t="shared" si="3"/>
        <v>13.409499976026583</v>
      </c>
      <c r="L16" s="139">
        <f t="shared" si="10"/>
        <v>804.569998561595</v>
      </c>
      <c r="M16" s="139">
        <f t="shared" si="8"/>
        <v>804.569998561595</v>
      </c>
      <c r="N16" s="139">
        <f t="shared" si="4"/>
        <v>14.112157774770376</v>
      </c>
      <c r="O16" s="139">
        <f t="shared" si="5"/>
        <v>846.7294664862226</v>
      </c>
      <c r="P16" s="139">
        <f t="shared" si="6"/>
        <v>846.7294664862226</v>
      </c>
    </row>
    <row r="17" spans="1:16" ht="18.75" customHeight="1">
      <c r="A17" s="133">
        <v>9</v>
      </c>
      <c r="B17" s="134" t="s">
        <v>178</v>
      </c>
      <c r="C17" s="138" t="s">
        <v>181</v>
      </c>
      <c r="D17" s="138">
        <v>24</v>
      </c>
      <c r="E17" s="140">
        <f>(369.65/8)*1.062171</f>
        <v>49.07893876874999</v>
      </c>
      <c r="F17" s="139">
        <f t="shared" si="9"/>
        <v>1177.8945304499998</v>
      </c>
      <c r="G17" s="139">
        <f t="shared" si="7"/>
        <v>1177.8945304499998</v>
      </c>
      <c r="H17" s="135">
        <f t="shared" si="0"/>
        <v>51.97459615610624</v>
      </c>
      <c r="I17" s="139">
        <f t="shared" si="1"/>
        <v>1247.3903077465498</v>
      </c>
      <c r="J17" s="139">
        <f t="shared" si="2"/>
        <v>1247.3903077465498</v>
      </c>
      <c r="K17" s="135">
        <f t="shared" si="3"/>
        <v>66.41313896827255</v>
      </c>
      <c r="L17" s="139">
        <f t="shared" si="10"/>
        <v>1593.915335238541</v>
      </c>
      <c r="M17" s="139">
        <f t="shared" si="8"/>
        <v>1593.915335238541</v>
      </c>
      <c r="N17" s="139">
        <f t="shared" si="4"/>
        <v>69.89318745021004</v>
      </c>
      <c r="O17" s="139">
        <f t="shared" si="5"/>
        <v>1677.4364988050409</v>
      </c>
      <c r="P17" s="139">
        <f t="shared" si="6"/>
        <v>1677.4364988050409</v>
      </c>
    </row>
    <row r="18" spans="1:16" ht="18.75" customHeight="1">
      <c r="A18" s="133">
        <v>10</v>
      </c>
      <c r="B18" s="141" t="s">
        <v>232</v>
      </c>
      <c r="C18" s="138" t="s">
        <v>76</v>
      </c>
      <c r="D18" s="138">
        <v>2</v>
      </c>
      <c r="E18" s="140">
        <f>200.894127594001*1.062171</f>
        <v>213.38391640064762</v>
      </c>
      <c r="F18" s="139">
        <f t="shared" si="9"/>
        <v>426.76783280129524</v>
      </c>
      <c r="G18" s="139">
        <f t="shared" si="7"/>
        <v>426.76783280129524</v>
      </c>
      <c r="H18" s="135">
        <f t="shared" si="0"/>
        <v>225.9735674682858</v>
      </c>
      <c r="I18" s="139">
        <f t="shared" si="1"/>
        <v>451.9471349365716</v>
      </c>
      <c r="J18" s="139">
        <f t="shared" si="2"/>
        <v>451.9471349365716</v>
      </c>
      <c r="K18" s="135">
        <f t="shared" si="3"/>
        <v>288.74902451097563</v>
      </c>
      <c r="L18" s="139">
        <f t="shared" si="10"/>
        <v>577.4980490219513</v>
      </c>
      <c r="M18" s="139">
        <f t="shared" si="8"/>
        <v>577.4980490219513</v>
      </c>
      <c r="N18" s="139">
        <f t="shared" si="4"/>
        <v>303.8794733953508</v>
      </c>
      <c r="O18" s="139">
        <f t="shared" si="5"/>
        <v>607.7589467907015</v>
      </c>
      <c r="P18" s="139">
        <f t="shared" si="6"/>
        <v>607.7589467907015</v>
      </c>
    </row>
    <row r="19" spans="1:16" ht="18.75" customHeight="1">
      <c r="A19" s="133">
        <v>11</v>
      </c>
      <c r="B19" s="141" t="s">
        <v>409</v>
      </c>
      <c r="C19" s="138" t="s">
        <v>76</v>
      </c>
      <c r="D19" s="138">
        <v>2</v>
      </c>
      <c r="E19" s="140">
        <f>202.651553646445*1.062171</f>
        <v>215.25060338819813</v>
      </c>
      <c r="F19" s="139">
        <f t="shared" si="9"/>
        <v>430.50120677639626</v>
      </c>
      <c r="G19" s="139">
        <f t="shared" si="7"/>
        <v>430.50120677639626</v>
      </c>
      <c r="H19" s="135">
        <f t="shared" si="0"/>
        <v>227.9503889881018</v>
      </c>
      <c r="I19" s="139">
        <f t="shared" si="1"/>
        <v>455.9007779762036</v>
      </c>
      <c r="J19" s="139">
        <f t="shared" si="2"/>
        <v>455.9007779762036</v>
      </c>
      <c r="K19" s="135">
        <f t="shared" si="3"/>
        <v>291.2750070489965</v>
      </c>
      <c r="L19" s="139">
        <f t="shared" si="10"/>
        <v>582.550014097993</v>
      </c>
      <c r="M19" s="139">
        <f t="shared" si="8"/>
        <v>582.550014097993</v>
      </c>
      <c r="N19" s="139">
        <f t="shared" si="4"/>
        <v>306.5378174183639</v>
      </c>
      <c r="O19" s="139">
        <f t="shared" si="5"/>
        <v>613.0756348367278</v>
      </c>
      <c r="P19" s="139">
        <f t="shared" si="6"/>
        <v>613.0756348367278</v>
      </c>
    </row>
    <row r="20" spans="1:16" ht="18.75" customHeight="1">
      <c r="A20" s="133">
        <v>12</v>
      </c>
      <c r="B20" s="134" t="s">
        <v>288</v>
      </c>
      <c r="C20" s="138" t="s">
        <v>131</v>
      </c>
      <c r="D20" s="138">
        <v>12</v>
      </c>
      <c r="E20" s="140">
        <f>257.984397965088*1.062171</f>
        <v>274.0235459709755</v>
      </c>
      <c r="F20" s="139">
        <f t="shared" si="9"/>
        <v>3288.282551651706</v>
      </c>
      <c r="G20" s="139">
        <f t="shared" si="7"/>
        <v>3288.282551651706</v>
      </c>
      <c r="H20" s="135">
        <f t="shared" si="0"/>
        <v>290.19093518326304</v>
      </c>
      <c r="I20" s="139">
        <f t="shared" si="1"/>
        <v>3482.2912221991564</v>
      </c>
      <c r="J20" s="139">
        <f t="shared" si="2"/>
        <v>3482.2912221991564</v>
      </c>
      <c r="K20" s="135">
        <f t="shared" si="3"/>
        <v>370.80597697717354</v>
      </c>
      <c r="L20" s="139">
        <f t="shared" si="10"/>
        <v>4449.671723726083</v>
      </c>
      <c r="M20" s="139">
        <f t="shared" si="8"/>
        <v>4449.671723726083</v>
      </c>
      <c r="N20" s="139">
        <f t="shared" si="4"/>
        <v>390.23621017077744</v>
      </c>
      <c r="O20" s="139">
        <f t="shared" si="5"/>
        <v>4682.834522049329</v>
      </c>
      <c r="P20" s="139">
        <f t="shared" si="6"/>
        <v>4682.834522049329</v>
      </c>
    </row>
    <row r="21" spans="1:16" ht="16.5" customHeight="1">
      <c r="A21" s="115"/>
      <c r="B21" s="115" t="s">
        <v>95</v>
      </c>
      <c r="C21" s="115"/>
      <c r="D21" s="115"/>
      <c r="E21" s="131"/>
      <c r="F21" s="142">
        <f>SUM(F9:F20)</f>
        <v>122922.06843355656</v>
      </c>
      <c r="G21" s="142">
        <f>SUM(G9:G20)</f>
        <v>126347.36275819376</v>
      </c>
      <c r="H21" s="142"/>
      <c r="I21" s="142">
        <f>SUM(I9:I20)</f>
        <v>130174.47047113642</v>
      </c>
      <c r="J21" s="142">
        <f>SUM(J9:J20)</f>
        <v>133801.8571609272</v>
      </c>
      <c r="K21" s="142"/>
      <c r="L21" s="142">
        <f>SUM(L9:L20)</f>
        <v>166336.93836801813</v>
      </c>
      <c r="M21" s="142">
        <f>SUM(M9:M20)</f>
        <v>170972.0130802328</v>
      </c>
      <c r="N21" s="245"/>
      <c r="O21" s="142">
        <f>SUM(O9:O20)</f>
        <v>175052.99393850227</v>
      </c>
      <c r="P21" s="142">
        <f>SUM(P9:P20)</f>
        <v>179930.946565637</v>
      </c>
    </row>
    <row r="22" spans="1:16" ht="18" customHeight="1">
      <c r="A22" s="143"/>
      <c r="B22" s="115" t="s">
        <v>410</v>
      </c>
      <c r="C22" s="138"/>
      <c r="D22" s="138"/>
      <c r="E22" s="140"/>
      <c r="F22" s="144">
        <f>ROUND(F21,0)</f>
        <v>122922</v>
      </c>
      <c r="G22" s="144">
        <f>ROUND(G21,0)</f>
        <v>126347</v>
      </c>
      <c r="H22" s="144"/>
      <c r="I22" s="144">
        <f>ROUND(I21,0)</f>
        <v>130174</v>
      </c>
      <c r="J22" s="144">
        <f>ROUND(J21,0)</f>
        <v>133802</v>
      </c>
      <c r="K22" s="144"/>
      <c r="L22" s="144">
        <f>ROUND(L21,0)</f>
        <v>166337</v>
      </c>
      <c r="M22" s="144">
        <f>ROUND(M21,0)</f>
        <v>170972</v>
      </c>
      <c r="N22" s="245"/>
      <c r="O22" s="131">
        <f>ROUND(O21,0)</f>
        <v>175053</v>
      </c>
      <c r="P22" s="131">
        <f>ROUND(P21,0)</f>
        <v>179931</v>
      </c>
    </row>
    <row r="23" spans="1:11" ht="12.75">
      <c r="A23" s="6"/>
      <c r="B23" s="66"/>
      <c r="C23" s="6"/>
      <c r="D23" s="6"/>
      <c r="E23" s="30"/>
      <c r="F23" s="30"/>
      <c r="G23" s="30"/>
      <c r="H23" s="30"/>
      <c r="K23" s="30"/>
    </row>
    <row r="24" ht="12.75">
      <c r="A24" s="129"/>
    </row>
    <row r="26" spans="5:11" ht="15">
      <c r="E26" s="130"/>
      <c r="F26" s="130"/>
      <c r="G26" s="130"/>
      <c r="H26" s="130"/>
      <c r="K26" s="130"/>
    </row>
    <row r="27" spans="5:11" ht="15">
      <c r="E27" s="130"/>
      <c r="F27" s="130"/>
      <c r="G27" s="130"/>
      <c r="H27" s="130"/>
      <c r="K27" s="130"/>
    </row>
    <row r="28" spans="5:11" ht="15">
      <c r="E28" s="130"/>
      <c r="F28" s="130"/>
      <c r="G28" s="130"/>
      <c r="H28" s="130"/>
      <c r="K28" s="130"/>
    </row>
    <row r="29" spans="5:11" ht="15">
      <c r="E29" s="130"/>
      <c r="F29" s="130"/>
      <c r="G29" s="130"/>
      <c r="H29" s="130"/>
      <c r="K29" s="130"/>
    </row>
  </sheetData>
  <sheetProtection/>
  <mergeCells count="14">
    <mergeCell ref="B5:B7"/>
    <mergeCell ref="A5:A7"/>
    <mergeCell ref="C5:C7"/>
    <mergeCell ref="D5:D7"/>
    <mergeCell ref="A1:P1"/>
    <mergeCell ref="A3:P3"/>
    <mergeCell ref="K5:M5"/>
    <mergeCell ref="F5:G5"/>
    <mergeCell ref="K6:K7"/>
    <mergeCell ref="H6:H7"/>
    <mergeCell ref="N5:P5"/>
    <mergeCell ref="N6:N7"/>
    <mergeCell ref="H5:J5"/>
    <mergeCell ref="E6:E7"/>
  </mergeCells>
  <printOptions/>
  <pageMargins left="0.2755905511811024" right="0.15748031496062992" top="0.6299212598425197" bottom="0.2362204724409449" header="0.5118110236220472" footer="0.1574803149606299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FF00"/>
  </sheetPr>
  <dimension ref="B1:AM61"/>
  <sheetViews>
    <sheetView zoomScaleSheetLayoutView="40"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C56" sqref="C56:AM56"/>
    </sheetView>
  </sheetViews>
  <sheetFormatPr defaultColWidth="9.140625" defaultRowHeight="12.75"/>
  <cols>
    <col min="2" max="2" width="5.57421875" style="0" customWidth="1"/>
    <col min="3" max="3" width="69.57421875" style="0" customWidth="1"/>
    <col min="4" max="4" width="7.421875" style="0" customWidth="1"/>
    <col min="5" max="5" width="8.7109375" style="0" hidden="1" customWidth="1"/>
    <col min="6" max="6" width="7.57421875" style="0" hidden="1" customWidth="1"/>
    <col min="7" max="7" width="12.140625" style="0" hidden="1" customWidth="1"/>
    <col min="8" max="8" width="6.8515625" style="36" hidden="1" customWidth="1"/>
    <col min="9" max="9" width="9.57421875" style="36" hidden="1" customWidth="1"/>
    <col min="10" max="10" width="6.7109375" style="36" hidden="1" customWidth="1"/>
    <col min="11" max="11" width="1.1484375" style="36" hidden="1" customWidth="1"/>
    <col min="12" max="12" width="10.8515625" style="0" hidden="1" customWidth="1"/>
    <col min="13" max="13" width="6.28125" style="0" hidden="1" customWidth="1"/>
    <col min="14" max="14" width="11.7109375" style="0" hidden="1" customWidth="1"/>
    <col min="15" max="15" width="6.28125" style="0" hidden="1" customWidth="1"/>
    <col min="16" max="16" width="11.421875" style="0" hidden="1" customWidth="1"/>
    <col min="17" max="17" width="6.57421875" style="0" hidden="1" customWidth="1"/>
    <col min="18" max="18" width="11.421875" style="0" hidden="1" customWidth="1"/>
    <col min="19" max="19" width="10.57421875" style="0" hidden="1" customWidth="1"/>
    <col min="20" max="20" width="6.8515625" style="0" hidden="1" customWidth="1"/>
    <col min="21" max="21" width="11.00390625" style="0" hidden="1" customWidth="1"/>
    <col min="22" max="22" width="6.7109375" style="0" hidden="1" customWidth="1"/>
    <col min="23" max="23" width="11.28125" style="0" hidden="1" customWidth="1"/>
    <col min="24" max="24" width="6.421875" style="0" hidden="1" customWidth="1"/>
    <col min="25" max="25" width="11.8515625" style="0" hidden="1" customWidth="1"/>
    <col min="26" max="26" width="10.57421875" style="0" hidden="1" customWidth="1"/>
    <col min="27" max="27" width="6.8515625" style="0" hidden="1" customWidth="1"/>
    <col min="28" max="28" width="11.00390625" style="0" hidden="1" customWidth="1"/>
    <col min="29" max="29" width="6.7109375" style="0" hidden="1" customWidth="1"/>
    <col min="30" max="30" width="11.28125" style="0" hidden="1" customWidth="1"/>
    <col min="31" max="31" width="6.421875" style="0" hidden="1" customWidth="1"/>
    <col min="32" max="32" width="11.8515625" style="0" hidden="1" customWidth="1"/>
    <col min="33" max="33" width="10.421875" style="0" customWidth="1"/>
    <col min="34" max="34" width="11.421875" style="0" customWidth="1"/>
    <col min="35" max="35" width="12.00390625" style="0" customWidth="1"/>
    <col min="36" max="36" width="12.140625" style="0" customWidth="1"/>
    <col min="37" max="37" width="12.8515625" style="0" customWidth="1"/>
    <col min="38" max="38" width="13.00390625" style="0" customWidth="1"/>
    <col min="39" max="39" width="13.7109375" style="0" customWidth="1"/>
  </cols>
  <sheetData>
    <row r="1" spans="2:39" ht="15" customHeight="1">
      <c r="B1" s="356" t="s">
        <v>226</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row>
    <row r="2" spans="2:7" ht="6" customHeight="1">
      <c r="B2" s="146"/>
      <c r="C2" s="202"/>
      <c r="D2" s="202"/>
      <c r="E2" s="164"/>
      <c r="F2" s="164"/>
      <c r="G2" s="26"/>
    </row>
    <row r="3" spans="2:39" ht="21" customHeight="1">
      <c r="B3" s="419" t="s">
        <v>444</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row>
    <row r="4" spans="2:39" ht="18" customHeight="1">
      <c r="B4" s="360" t="s">
        <v>0</v>
      </c>
      <c r="C4" s="360" t="s">
        <v>1</v>
      </c>
      <c r="D4" s="360" t="s">
        <v>2</v>
      </c>
      <c r="E4" s="397" t="s">
        <v>369</v>
      </c>
      <c r="F4" s="407"/>
      <c r="G4" s="407"/>
      <c r="H4" s="407"/>
      <c r="I4" s="407"/>
      <c r="J4" s="407"/>
      <c r="K4" s="398"/>
      <c r="L4" s="397" t="s">
        <v>382</v>
      </c>
      <c r="M4" s="407"/>
      <c r="N4" s="407"/>
      <c r="O4" s="407"/>
      <c r="P4" s="407"/>
      <c r="Q4" s="407"/>
      <c r="R4" s="398"/>
      <c r="S4" s="397" t="s">
        <v>449</v>
      </c>
      <c r="T4" s="407"/>
      <c r="U4" s="407"/>
      <c r="V4" s="407"/>
      <c r="W4" s="407"/>
      <c r="X4" s="407"/>
      <c r="Y4" s="398"/>
      <c r="Z4" s="327" t="s">
        <v>468</v>
      </c>
      <c r="AA4" s="418"/>
      <c r="AB4" s="418"/>
      <c r="AC4" s="418"/>
      <c r="AD4" s="418"/>
      <c r="AE4" s="418"/>
      <c r="AF4" s="328"/>
      <c r="AG4" s="327" t="s">
        <v>481</v>
      </c>
      <c r="AH4" s="418"/>
      <c r="AI4" s="418"/>
      <c r="AJ4" s="418"/>
      <c r="AK4" s="418"/>
      <c r="AL4" s="418"/>
      <c r="AM4" s="328"/>
    </row>
    <row r="5" spans="2:39" ht="16.5" customHeight="1">
      <c r="B5" s="361"/>
      <c r="C5" s="361"/>
      <c r="D5" s="361"/>
      <c r="E5" s="37" t="s">
        <v>151</v>
      </c>
      <c r="F5" s="397" t="s">
        <v>90</v>
      </c>
      <c r="G5" s="398"/>
      <c r="H5" s="397" t="s">
        <v>91</v>
      </c>
      <c r="I5" s="398"/>
      <c r="J5" s="397" t="s">
        <v>92</v>
      </c>
      <c r="K5" s="398"/>
      <c r="L5" s="420" t="s">
        <v>151</v>
      </c>
      <c r="M5" s="397" t="s">
        <v>90</v>
      </c>
      <c r="N5" s="398"/>
      <c r="O5" s="397" t="s">
        <v>91</v>
      </c>
      <c r="P5" s="398"/>
      <c r="Q5" s="397" t="s">
        <v>92</v>
      </c>
      <c r="R5" s="398"/>
      <c r="S5" s="420" t="s">
        <v>151</v>
      </c>
      <c r="T5" s="397" t="s">
        <v>90</v>
      </c>
      <c r="U5" s="398"/>
      <c r="V5" s="397" t="s">
        <v>91</v>
      </c>
      <c r="W5" s="398"/>
      <c r="X5" s="397" t="s">
        <v>92</v>
      </c>
      <c r="Y5" s="398"/>
      <c r="Z5" s="420" t="s">
        <v>151</v>
      </c>
      <c r="AA5" s="397" t="s">
        <v>90</v>
      </c>
      <c r="AB5" s="398"/>
      <c r="AC5" s="397" t="s">
        <v>91</v>
      </c>
      <c r="AD5" s="398"/>
      <c r="AE5" s="397" t="s">
        <v>92</v>
      </c>
      <c r="AF5" s="398"/>
      <c r="AG5" s="420" t="s">
        <v>151</v>
      </c>
      <c r="AH5" s="397" t="s">
        <v>90</v>
      </c>
      <c r="AI5" s="398"/>
      <c r="AJ5" s="397" t="s">
        <v>91</v>
      </c>
      <c r="AK5" s="398"/>
      <c r="AL5" s="397" t="s">
        <v>92</v>
      </c>
      <c r="AM5" s="398"/>
    </row>
    <row r="6" spans="2:39" ht="15.75" customHeight="1">
      <c r="B6" s="362"/>
      <c r="C6" s="362"/>
      <c r="D6" s="362"/>
      <c r="E6" s="41"/>
      <c r="F6" s="41" t="s">
        <v>73</v>
      </c>
      <c r="G6" s="41" t="s">
        <v>74</v>
      </c>
      <c r="H6" s="41" t="s">
        <v>73</v>
      </c>
      <c r="I6" s="41" t="s">
        <v>74</v>
      </c>
      <c r="J6" s="41" t="s">
        <v>73</v>
      </c>
      <c r="K6" s="41" t="s">
        <v>74</v>
      </c>
      <c r="L6" s="421"/>
      <c r="M6" s="41" t="s">
        <v>73</v>
      </c>
      <c r="N6" s="41" t="s">
        <v>74</v>
      </c>
      <c r="O6" s="41" t="s">
        <v>73</v>
      </c>
      <c r="P6" s="41" t="s">
        <v>74</v>
      </c>
      <c r="Q6" s="41" t="s">
        <v>73</v>
      </c>
      <c r="R6" s="41" t="s">
        <v>74</v>
      </c>
      <c r="S6" s="421"/>
      <c r="T6" s="41" t="s">
        <v>73</v>
      </c>
      <c r="U6" s="41" t="s">
        <v>74</v>
      </c>
      <c r="V6" s="41" t="s">
        <v>73</v>
      </c>
      <c r="W6" s="41" t="s">
        <v>74</v>
      </c>
      <c r="X6" s="41" t="s">
        <v>73</v>
      </c>
      <c r="Y6" s="41" t="s">
        <v>74</v>
      </c>
      <c r="Z6" s="421"/>
      <c r="AA6" s="41" t="s">
        <v>73</v>
      </c>
      <c r="AB6" s="41" t="s">
        <v>74</v>
      </c>
      <c r="AC6" s="41" t="s">
        <v>73</v>
      </c>
      <c r="AD6" s="41" t="s">
        <v>74</v>
      </c>
      <c r="AE6" s="41" t="s">
        <v>73</v>
      </c>
      <c r="AF6" s="41" t="s">
        <v>74</v>
      </c>
      <c r="AG6" s="421"/>
      <c r="AH6" s="41" t="s">
        <v>73</v>
      </c>
      <c r="AI6" s="41" t="s">
        <v>74</v>
      </c>
      <c r="AJ6" s="41" t="s">
        <v>73</v>
      </c>
      <c r="AK6" s="41" t="s">
        <v>74</v>
      </c>
      <c r="AL6" s="41" t="s">
        <v>73</v>
      </c>
      <c r="AM6" s="41" t="s">
        <v>74</v>
      </c>
    </row>
    <row r="7" spans="2:39" ht="12.75">
      <c r="B7" s="16">
        <v>1</v>
      </c>
      <c r="C7" s="12" t="s">
        <v>289</v>
      </c>
      <c r="D7" s="15" t="s">
        <v>21</v>
      </c>
      <c r="E7" s="42">
        <v>241.0729531128008</v>
      </c>
      <c r="F7" s="42">
        <v>28</v>
      </c>
      <c r="G7" s="42">
        <f>F7*E7</f>
        <v>6750.042687158422</v>
      </c>
      <c r="H7" s="42">
        <v>28</v>
      </c>
      <c r="I7" s="42">
        <f>H7*E7</f>
        <v>6750.042687158422</v>
      </c>
      <c r="J7" s="42">
        <v>32</v>
      </c>
      <c r="K7" s="42">
        <f>J7*E7</f>
        <v>7714.334499609626</v>
      </c>
      <c r="L7" s="42">
        <f>E7*1.062171</f>
        <v>256.06069968077674</v>
      </c>
      <c r="M7" s="145">
        <v>28</v>
      </c>
      <c r="N7" s="42">
        <f>M7*L7</f>
        <v>7169.699591061749</v>
      </c>
      <c r="O7" s="145">
        <v>28</v>
      </c>
      <c r="P7" s="42">
        <f>O7*L7</f>
        <v>7169.699591061749</v>
      </c>
      <c r="Q7" s="145">
        <v>32</v>
      </c>
      <c r="R7" s="42">
        <f>Q7*L7</f>
        <v>8193.942389784856</v>
      </c>
      <c r="S7" s="42">
        <f>L7*1.059</f>
        <v>271.16828096194257</v>
      </c>
      <c r="T7" s="145">
        <v>28</v>
      </c>
      <c r="U7" s="42">
        <f>T7*S7</f>
        <v>7592.711866934392</v>
      </c>
      <c r="V7" s="145">
        <v>28</v>
      </c>
      <c r="W7" s="42">
        <f>V7*S7</f>
        <v>7592.711866934392</v>
      </c>
      <c r="X7" s="145">
        <v>32</v>
      </c>
      <c r="Y7" s="42">
        <f>X7*S7</f>
        <v>8677.384990782162</v>
      </c>
      <c r="Z7" s="42">
        <f>S7*1.2778</f>
        <v>346.49882941317026</v>
      </c>
      <c r="AA7" s="145">
        <v>28</v>
      </c>
      <c r="AB7" s="42">
        <f aca="true" t="shared" si="0" ref="AB7:AB18">AA7*Z7</f>
        <v>9701.967223568767</v>
      </c>
      <c r="AC7" s="145">
        <v>28</v>
      </c>
      <c r="AD7" s="42">
        <f aca="true" t="shared" si="1" ref="AD7:AD18">AC7*Z7</f>
        <v>9701.967223568767</v>
      </c>
      <c r="AE7" s="145">
        <v>32</v>
      </c>
      <c r="AF7" s="42">
        <f aca="true" t="shared" si="2" ref="AF7:AF18">AE7*Z7</f>
        <v>11087.962541221448</v>
      </c>
      <c r="AG7" s="241">
        <f>Z7*1.0524</f>
        <v>364.6553680744204</v>
      </c>
      <c r="AH7" s="145">
        <v>28</v>
      </c>
      <c r="AI7" s="72">
        <f>AG7*AH7</f>
        <v>10210.35030608377</v>
      </c>
      <c r="AJ7" s="145">
        <v>28</v>
      </c>
      <c r="AK7" s="72">
        <f>AG7*AJ7</f>
        <v>10210.35030608377</v>
      </c>
      <c r="AL7" s="145">
        <v>32</v>
      </c>
      <c r="AM7" s="72">
        <f>AG7*AL7</f>
        <v>11668.971778381452</v>
      </c>
    </row>
    <row r="8" spans="2:39" ht="12.75">
      <c r="B8" s="423">
        <f>B7+1</f>
        <v>2</v>
      </c>
      <c r="C8" s="12" t="s">
        <v>56</v>
      </c>
      <c r="D8" s="12"/>
      <c r="E8" s="42">
        <v>0</v>
      </c>
      <c r="F8" s="42">
        <v>0</v>
      </c>
      <c r="G8" s="42">
        <f aca="true" t="shared" si="3" ref="G8:G50">F8*E8</f>
        <v>0</v>
      </c>
      <c r="H8" s="42">
        <v>0</v>
      </c>
      <c r="I8" s="42">
        <f aca="true" t="shared" si="4" ref="I8:I50">H8*E8</f>
        <v>0</v>
      </c>
      <c r="J8" s="42">
        <v>0</v>
      </c>
      <c r="K8" s="42">
        <f aca="true" t="shared" si="5" ref="K8:K50">J8*E8</f>
        <v>0</v>
      </c>
      <c r="L8" s="42">
        <f aca="true" t="shared" si="6" ref="L8:L30">E8*1.062171</f>
        <v>0</v>
      </c>
      <c r="M8" s="145">
        <v>0</v>
      </c>
      <c r="N8" s="42">
        <f aca="true" t="shared" si="7" ref="N8:N30">M8*L8</f>
        <v>0</v>
      </c>
      <c r="O8" s="145">
        <v>0</v>
      </c>
      <c r="P8" s="42">
        <f aca="true" t="shared" si="8" ref="P8:P30">O8*L8</f>
        <v>0</v>
      </c>
      <c r="Q8" s="145">
        <v>0</v>
      </c>
      <c r="R8" s="42">
        <f aca="true" t="shared" si="9" ref="R8:R30">Q8*L8</f>
        <v>0</v>
      </c>
      <c r="S8" s="42">
        <f aca="true" t="shared" si="10" ref="S8:S50">L8*1.059</f>
        <v>0</v>
      </c>
      <c r="T8" s="145">
        <v>0</v>
      </c>
      <c r="U8" s="42">
        <f aca="true" t="shared" si="11" ref="U8:U50">T8*S8</f>
        <v>0</v>
      </c>
      <c r="V8" s="145">
        <v>0</v>
      </c>
      <c r="W8" s="42">
        <f aca="true" t="shared" si="12" ref="W8:W50">V8*S8</f>
        <v>0</v>
      </c>
      <c r="X8" s="145">
        <v>0</v>
      </c>
      <c r="Y8" s="42">
        <f aca="true" t="shared" si="13" ref="Y8:Y50">X8*S8</f>
        <v>0</v>
      </c>
      <c r="Z8" s="42">
        <f aca="true" t="shared" si="14" ref="Z8:Z50">S8*1.2778</f>
        <v>0</v>
      </c>
      <c r="AA8" s="145">
        <v>0</v>
      </c>
      <c r="AB8" s="42">
        <f t="shared" si="0"/>
        <v>0</v>
      </c>
      <c r="AC8" s="145">
        <v>0</v>
      </c>
      <c r="AD8" s="42">
        <f t="shared" si="1"/>
        <v>0</v>
      </c>
      <c r="AE8" s="145">
        <v>0</v>
      </c>
      <c r="AF8" s="42">
        <f t="shared" si="2"/>
        <v>0</v>
      </c>
      <c r="AG8" s="72">
        <f>Z8*1.0524</f>
        <v>0</v>
      </c>
      <c r="AH8" s="145">
        <v>0</v>
      </c>
      <c r="AI8" s="72">
        <f aca="true" t="shared" si="15" ref="AI8:AI50">AG8*AH8</f>
        <v>0</v>
      </c>
      <c r="AJ8" s="145">
        <v>0</v>
      </c>
      <c r="AK8" s="72">
        <f aca="true" t="shared" si="16" ref="AK8:AK50">AG8*AJ8</f>
        <v>0</v>
      </c>
      <c r="AL8" s="145">
        <v>0</v>
      </c>
      <c r="AM8" s="72">
        <f aca="true" t="shared" si="17" ref="AM8:AM50">AG8*AL8</f>
        <v>0</v>
      </c>
    </row>
    <row r="9" spans="2:39" ht="12.75">
      <c r="B9" s="424"/>
      <c r="C9" s="12" t="s">
        <v>228</v>
      </c>
      <c r="D9" s="15" t="s">
        <v>27</v>
      </c>
      <c r="E9" s="42">
        <v>100.44706379700034</v>
      </c>
      <c r="F9" s="42">
        <v>22</v>
      </c>
      <c r="G9" s="42">
        <f t="shared" si="3"/>
        <v>2209.8354035340076</v>
      </c>
      <c r="H9" s="42">
        <v>22</v>
      </c>
      <c r="I9" s="42">
        <f t="shared" si="4"/>
        <v>2209.8354035340076</v>
      </c>
      <c r="J9" s="42">
        <v>22</v>
      </c>
      <c r="K9" s="42">
        <f t="shared" si="5"/>
        <v>2209.8354035340076</v>
      </c>
      <c r="L9" s="42">
        <f t="shared" si="6"/>
        <v>106.69195820032364</v>
      </c>
      <c r="M9" s="145">
        <v>22</v>
      </c>
      <c r="N9" s="42">
        <f t="shared" si="7"/>
        <v>2347.22308040712</v>
      </c>
      <c r="O9" s="145">
        <v>22</v>
      </c>
      <c r="P9" s="42">
        <f t="shared" si="8"/>
        <v>2347.22308040712</v>
      </c>
      <c r="Q9" s="145">
        <v>22</v>
      </c>
      <c r="R9" s="42">
        <f t="shared" si="9"/>
        <v>2347.22308040712</v>
      </c>
      <c r="S9" s="42">
        <f t="shared" si="10"/>
        <v>112.98678373414273</v>
      </c>
      <c r="T9" s="145">
        <v>22</v>
      </c>
      <c r="U9" s="42">
        <f t="shared" si="11"/>
        <v>2485.70924215114</v>
      </c>
      <c r="V9" s="145">
        <v>22</v>
      </c>
      <c r="W9" s="42">
        <f t="shared" si="12"/>
        <v>2485.70924215114</v>
      </c>
      <c r="X9" s="145">
        <v>22</v>
      </c>
      <c r="Y9" s="42">
        <f t="shared" si="13"/>
        <v>2485.70924215114</v>
      </c>
      <c r="Z9" s="42">
        <f t="shared" si="14"/>
        <v>144.3745122554876</v>
      </c>
      <c r="AA9" s="145">
        <v>22</v>
      </c>
      <c r="AB9" s="42">
        <f t="shared" si="0"/>
        <v>3176.239269620727</v>
      </c>
      <c r="AC9" s="145">
        <v>22</v>
      </c>
      <c r="AD9" s="42">
        <f t="shared" si="1"/>
        <v>3176.239269620727</v>
      </c>
      <c r="AE9" s="145">
        <v>22</v>
      </c>
      <c r="AF9" s="42">
        <f t="shared" si="2"/>
        <v>3176.239269620727</v>
      </c>
      <c r="AG9" s="72">
        <f aca="true" t="shared" si="18" ref="AG9:AG50">Z9*1.0524</f>
        <v>151.93973669767513</v>
      </c>
      <c r="AH9" s="145">
        <v>22</v>
      </c>
      <c r="AI9" s="72">
        <f t="shared" si="15"/>
        <v>3342.674207348853</v>
      </c>
      <c r="AJ9" s="145">
        <v>22</v>
      </c>
      <c r="AK9" s="72">
        <f t="shared" si="16"/>
        <v>3342.674207348853</v>
      </c>
      <c r="AL9" s="145">
        <v>22</v>
      </c>
      <c r="AM9" s="72">
        <f t="shared" si="17"/>
        <v>3342.674207348853</v>
      </c>
    </row>
    <row r="10" spans="2:39" ht="12.75">
      <c r="B10" s="425"/>
      <c r="C10" s="12" t="s">
        <v>57</v>
      </c>
      <c r="D10" s="15" t="s">
        <v>27</v>
      </c>
      <c r="E10" s="42">
        <v>30.1341191391001</v>
      </c>
      <c r="F10" s="42">
        <v>6</v>
      </c>
      <c r="G10" s="42">
        <f t="shared" si="3"/>
        <v>180.8047148346006</v>
      </c>
      <c r="H10" s="42">
        <v>6</v>
      </c>
      <c r="I10" s="42">
        <f t="shared" si="4"/>
        <v>180.8047148346006</v>
      </c>
      <c r="J10" s="42">
        <v>6</v>
      </c>
      <c r="K10" s="42">
        <f t="shared" si="5"/>
        <v>180.8047148346006</v>
      </c>
      <c r="L10" s="42">
        <f t="shared" si="6"/>
        <v>32.00758746009709</v>
      </c>
      <c r="M10" s="145">
        <v>6</v>
      </c>
      <c r="N10" s="42">
        <f t="shared" si="7"/>
        <v>192.04552476058257</v>
      </c>
      <c r="O10" s="145">
        <v>6</v>
      </c>
      <c r="P10" s="42">
        <f t="shared" si="8"/>
        <v>192.04552476058257</v>
      </c>
      <c r="Q10" s="145">
        <v>6</v>
      </c>
      <c r="R10" s="42">
        <f t="shared" si="9"/>
        <v>192.04552476058257</v>
      </c>
      <c r="S10" s="42">
        <f t="shared" si="10"/>
        <v>33.89603512024282</v>
      </c>
      <c r="T10" s="145">
        <v>6</v>
      </c>
      <c r="U10" s="42">
        <f t="shared" si="11"/>
        <v>203.3762107214569</v>
      </c>
      <c r="V10" s="145">
        <v>6</v>
      </c>
      <c r="W10" s="42">
        <f t="shared" si="12"/>
        <v>203.3762107214569</v>
      </c>
      <c r="X10" s="145">
        <v>6</v>
      </c>
      <c r="Y10" s="42">
        <f t="shared" si="13"/>
        <v>203.3762107214569</v>
      </c>
      <c r="Z10" s="42">
        <f t="shared" si="14"/>
        <v>43.31235367664628</v>
      </c>
      <c r="AA10" s="145">
        <v>6</v>
      </c>
      <c r="AB10" s="42">
        <f t="shared" si="0"/>
        <v>259.87412205987766</v>
      </c>
      <c r="AC10" s="145">
        <v>6</v>
      </c>
      <c r="AD10" s="42">
        <f t="shared" si="1"/>
        <v>259.87412205987766</v>
      </c>
      <c r="AE10" s="145">
        <v>6</v>
      </c>
      <c r="AF10" s="42">
        <f t="shared" si="2"/>
        <v>259.87412205987766</v>
      </c>
      <c r="AG10" s="72">
        <f t="shared" si="18"/>
        <v>45.58192100930255</v>
      </c>
      <c r="AH10" s="145">
        <v>6</v>
      </c>
      <c r="AI10" s="72">
        <f t="shared" si="15"/>
        <v>273.49152605581526</v>
      </c>
      <c r="AJ10" s="145">
        <v>6</v>
      </c>
      <c r="AK10" s="72">
        <f t="shared" si="16"/>
        <v>273.49152605581526</v>
      </c>
      <c r="AL10" s="145">
        <v>6</v>
      </c>
      <c r="AM10" s="72">
        <f t="shared" si="17"/>
        <v>273.49152605581526</v>
      </c>
    </row>
    <row r="11" spans="2:39" ht="14.25" customHeight="1">
      <c r="B11" s="68">
        <f>B8+1</f>
        <v>3</v>
      </c>
      <c r="C11" s="12" t="s">
        <v>229</v>
      </c>
      <c r="D11" s="15"/>
      <c r="E11" s="42">
        <v>0</v>
      </c>
      <c r="F11" s="42"/>
      <c r="G11" s="42">
        <f t="shared" si="3"/>
        <v>0</v>
      </c>
      <c r="H11" s="42">
        <v>0</v>
      </c>
      <c r="I11" s="42">
        <f t="shared" si="4"/>
        <v>0</v>
      </c>
      <c r="J11" s="42">
        <v>0</v>
      </c>
      <c r="K11" s="42">
        <f t="shared" si="5"/>
        <v>0</v>
      </c>
      <c r="L11" s="42">
        <f t="shared" si="6"/>
        <v>0</v>
      </c>
      <c r="M11" s="145"/>
      <c r="N11" s="42">
        <f t="shared" si="7"/>
        <v>0</v>
      </c>
      <c r="O11" s="145">
        <v>0</v>
      </c>
      <c r="P11" s="42">
        <f t="shared" si="8"/>
        <v>0</v>
      </c>
      <c r="Q11" s="145">
        <v>0</v>
      </c>
      <c r="R11" s="42">
        <f t="shared" si="9"/>
        <v>0</v>
      </c>
      <c r="S11" s="42">
        <f t="shared" si="10"/>
        <v>0</v>
      </c>
      <c r="T11" s="145"/>
      <c r="U11" s="42">
        <f t="shared" si="11"/>
        <v>0</v>
      </c>
      <c r="V11" s="145">
        <v>0</v>
      </c>
      <c r="W11" s="42">
        <f t="shared" si="12"/>
        <v>0</v>
      </c>
      <c r="X11" s="145">
        <v>0</v>
      </c>
      <c r="Y11" s="42">
        <f t="shared" si="13"/>
        <v>0</v>
      </c>
      <c r="Z11" s="42">
        <f t="shared" si="14"/>
        <v>0</v>
      </c>
      <c r="AA11" s="145"/>
      <c r="AB11" s="42">
        <f t="shared" si="0"/>
        <v>0</v>
      </c>
      <c r="AC11" s="145">
        <v>0</v>
      </c>
      <c r="AD11" s="42">
        <f t="shared" si="1"/>
        <v>0</v>
      </c>
      <c r="AE11" s="145">
        <v>0</v>
      </c>
      <c r="AF11" s="42">
        <f t="shared" si="2"/>
        <v>0</v>
      </c>
      <c r="AG11" s="72">
        <f t="shared" si="18"/>
        <v>0</v>
      </c>
      <c r="AH11" s="145"/>
      <c r="AI11" s="72">
        <f t="shared" si="15"/>
        <v>0</v>
      </c>
      <c r="AJ11" s="145">
        <v>0</v>
      </c>
      <c r="AK11" s="72">
        <f t="shared" si="16"/>
        <v>0</v>
      </c>
      <c r="AL11" s="145">
        <v>0</v>
      </c>
      <c r="AM11" s="72">
        <f t="shared" si="17"/>
        <v>0</v>
      </c>
    </row>
    <row r="12" spans="2:39" ht="14.25" customHeight="1">
      <c r="B12" s="65"/>
      <c r="C12" s="12" t="s">
        <v>290</v>
      </c>
      <c r="D12" s="15" t="s">
        <v>21</v>
      </c>
      <c r="E12" s="42">
        <v>301.341191391001</v>
      </c>
      <c r="F12" s="42">
        <v>22</v>
      </c>
      <c r="G12" s="42">
        <f t="shared" si="3"/>
        <v>6629.506210602022</v>
      </c>
      <c r="H12" s="42">
        <v>22</v>
      </c>
      <c r="I12" s="42">
        <f t="shared" si="4"/>
        <v>6629.506210602022</v>
      </c>
      <c r="J12" s="42">
        <v>26</v>
      </c>
      <c r="K12" s="42">
        <f t="shared" si="5"/>
        <v>7834.870976166027</v>
      </c>
      <c r="L12" s="42">
        <f t="shared" si="6"/>
        <v>320.07587460097096</v>
      </c>
      <c r="M12" s="145">
        <v>22</v>
      </c>
      <c r="N12" s="42">
        <f t="shared" si="7"/>
        <v>7041.6692412213615</v>
      </c>
      <c r="O12" s="145">
        <v>22</v>
      </c>
      <c r="P12" s="42">
        <f t="shared" si="8"/>
        <v>7041.6692412213615</v>
      </c>
      <c r="Q12" s="145">
        <v>26</v>
      </c>
      <c r="R12" s="42">
        <f t="shared" si="9"/>
        <v>8321.972739625246</v>
      </c>
      <c r="S12" s="42">
        <f t="shared" si="10"/>
        <v>338.9603512024282</v>
      </c>
      <c r="T12" s="145">
        <v>22</v>
      </c>
      <c r="U12" s="42">
        <f t="shared" si="11"/>
        <v>7457.127726453421</v>
      </c>
      <c r="V12" s="145">
        <v>22</v>
      </c>
      <c r="W12" s="42">
        <f t="shared" si="12"/>
        <v>7457.127726453421</v>
      </c>
      <c r="X12" s="145">
        <v>26</v>
      </c>
      <c r="Y12" s="42">
        <f t="shared" si="13"/>
        <v>8812.969131263133</v>
      </c>
      <c r="Z12" s="42">
        <f t="shared" si="14"/>
        <v>433.1235367664628</v>
      </c>
      <c r="AA12" s="145">
        <v>22</v>
      </c>
      <c r="AB12" s="42">
        <f t="shared" si="0"/>
        <v>9528.717808862182</v>
      </c>
      <c r="AC12" s="145">
        <v>22</v>
      </c>
      <c r="AD12" s="42">
        <f t="shared" si="1"/>
        <v>9528.717808862182</v>
      </c>
      <c r="AE12" s="145">
        <v>26</v>
      </c>
      <c r="AF12" s="42">
        <f t="shared" si="2"/>
        <v>11261.211955928033</v>
      </c>
      <c r="AG12" s="72">
        <f t="shared" si="18"/>
        <v>455.81921009302545</v>
      </c>
      <c r="AH12" s="145">
        <v>22</v>
      </c>
      <c r="AI12" s="72">
        <f t="shared" si="15"/>
        <v>10028.02262204656</v>
      </c>
      <c r="AJ12" s="145">
        <v>22</v>
      </c>
      <c r="AK12" s="72">
        <f t="shared" si="16"/>
        <v>10028.02262204656</v>
      </c>
      <c r="AL12" s="145">
        <v>26</v>
      </c>
      <c r="AM12" s="72">
        <f t="shared" si="17"/>
        <v>11851.299462418661</v>
      </c>
    </row>
    <row r="13" spans="2:39" ht="14.25" customHeight="1">
      <c r="B13" s="16">
        <v>4</v>
      </c>
      <c r="C13" s="12" t="s">
        <v>58</v>
      </c>
      <c r="D13" s="15" t="s">
        <v>21</v>
      </c>
      <c r="E13" s="42">
        <v>301.341191391001</v>
      </c>
      <c r="F13" s="42">
        <v>33</v>
      </c>
      <c r="G13" s="42">
        <f t="shared" si="3"/>
        <v>9944.259315903033</v>
      </c>
      <c r="H13" s="42">
        <v>33</v>
      </c>
      <c r="I13" s="42">
        <f t="shared" si="4"/>
        <v>9944.259315903033</v>
      </c>
      <c r="J13" s="42">
        <v>41</v>
      </c>
      <c r="K13" s="42">
        <f t="shared" si="5"/>
        <v>12354.988847031042</v>
      </c>
      <c r="L13" s="42">
        <f t="shared" si="6"/>
        <v>320.07587460097096</v>
      </c>
      <c r="M13" s="145">
        <v>33</v>
      </c>
      <c r="N13" s="42">
        <f t="shared" si="7"/>
        <v>10562.503861832041</v>
      </c>
      <c r="O13" s="145">
        <v>33</v>
      </c>
      <c r="P13" s="42">
        <f t="shared" si="8"/>
        <v>10562.503861832041</v>
      </c>
      <c r="Q13" s="145">
        <v>41</v>
      </c>
      <c r="R13" s="42">
        <f t="shared" si="9"/>
        <v>13123.11085863981</v>
      </c>
      <c r="S13" s="42">
        <f t="shared" si="10"/>
        <v>338.9603512024282</v>
      </c>
      <c r="T13" s="145">
        <v>33</v>
      </c>
      <c r="U13" s="42">
        <f t="shared" si="11"/>
        <v>11185.691589680131</v>
      </c>
      <c r="V13" s="145">
        <v>33</v>
      </c>
      <c r="W13" s="42">
        <f t="shared" si="12"/>
        <v>11185.691589680131</v>
      </c>
      <c r="X13" s="145">
        <v>41</v>
      </c>
      <c r="Y13" s="42">
        <f t="shared" si="13"/>
        <v>13897.374399299557</v>
      </c>
      <c r="Z13" s="42">
        <f t="shared" si="14"/>
        <v>433.1235367664628</v>
      </c>
      <c r="AA13" s="145">
        <v>33</v>
      </c>
      <c r="AB13" s="42">
        <f t="shared" si="0"/>
        <v>14293.076713293272</v>
      </c>
      <c r="AC13" s="145">
        <v>33</v>
      </c>
      <c r="AD13" s="42">
        <f t="shared" si="1"/>
        <v>14293.076713293272</v>
      </c>
      <c r="AE13" s="145">
        <v>41</v>
      </c>
      <c r="AF13" s="42">
        <f t="shared" si="2"/>
        <v>17758.065007424975</v>
      </c>
      <c r="AG13" s="72">
        <f t="shared" si="18"/>
        <v>455.81921009302545</v>
      </c>
      <c r="AH13" s="145">
        <v>33</v>
      </c>
      <c r="AI13" s="72">
        <f t="shared" si="15"/>
        <v>15042.033933069839</v>
      </c>
      <c r="AJ13" s="145">
        <v>33</v>
      </c>
      <c r="AK13" s="72">
        <f t="shared" si="16"/>
        <v>15042.033933069839</v>
      </c>
      <c r="AL13" s="145">
        <v>41</v>
      </c>
      <c r="AM13" s="72">
        <f t="shared" si="17"/>
        <v>18688.587613814045</v>
      </c>
    </row>
    <row r="14" spans="2:39" ht="14.25" customHeight="1">
      <c r="B14" s="423">
        <v>5</v>
      </c>
      <c r="C14" s="12" t="s">
        <v>59</v>
      </c>
      <c r="D14" s="15"/>
      <c r="E14" s="42">
        <v>0</v>
      </c>
      <c r="F14" s="42"/>
      <c r="G14" s="42">
        <f t="shared" si="3"/>
        <v>0</v>
      </c>
      <c r="H14" s="42">
        <v>0</v>
      </c>
      <c r="I14" s="42">
        <f t="shared" si="4"/>
        <v>0</v>
      </c>
      <c r="J14" s="42">
        <v>0</v>
      </c>
      <c r="K14" s="42">
        <f t="shared" si="5"/>
        <v>0</v>
      </c>
      <c r="L14" s="42">
        <f t="shared" si="6"/>
        <v>0</v>
      </c>
      <c r="M14" s="145"/>
      <c r="N14" s="42">
        <f t="shared" si="7"/>
        <v>0</v>
      </c>
      <c r="O14" s="145">
        <v>0</v>
      </c>
      <c r="P14" s="42">
        <f t="shared" si="8"/>
        <v>0</v>
      </c>
      <c r="Q14" s="145">
        <v>0</v>
      </c>
      <c r="R14" s="42">
        <f t="shared" si="9"/>
        <v>0</v>
      </c>
      <c r="S14" s="42">
        <f t="shared" si="10"/>
        <v>0</v>
      </c>
      <c r="T14" s="145"/>
      <c r="U14" s="42">
        <f t="shared" si="11"/>
        <v>0</v>
      </c>
      <c r="V14" s="145">
        <v>0</v>
      </c>
      <c r="W14" s="42">
        <f t="shared" si="12"/>
        <v>0</v>
      </c>
      <c r="X14" s="145">
        <v>0</v>
      </c>
      <c r="Y14" s="42">
        <f t="shared" si="13"/>
        <v>0</v>
      </c>
      <c r="Z14" s="42">
        <f t="shared" si="14"/>
        <v>0</v>
      </c>
      <c r="AA14" s="145"/>
      <c r="AB14" s="42">
        <f t="shared" si="0"/>
        <v>0</v>
      </c>
      <c r="AC14" s="145">
        <v>0</v>
      </c>
      <c r="AD14" s="42">
        <f t="shared" si="1"/>
        <v>0</v>
      </c>
      <c r="AE14" s="145">
        <v>0</v>
      </c>
      <c r="AF14" s="42">
        <f t="shared" si="2"/>
        <v>0</v>
      </c>
      <c r="AG14" s="72">
        <f t="shared" si="18"/>
        <v>0</v>
      </c>
      <c r="AH14" s="145"/>
      <c r="AI14" s="72">
        <f t="shared" si="15"/>
        <v>0</v>
      </c>
      <c r="AJ14" s="145">
        <v>0</v>
      </c>
      <c r="AK14" s="72">
        <f t="shared" si="16"/>
        <v>0</v>
      </c>
      <c r="AL14" s="145">
        <v>0</v>
      </c>
      <c r="AM14" s="72">
        <f t="shared" si="17"/>
        <v>0</v>
      </c>
    </row>
    <row r="15" spans="2:39" ht="14.25" customHeight="1">
      <c r="B15" s="424"/>
      <c r="C15" s="12" t="s">
        <v>291</v>
      </c>
      <c r="D15" s="15" t="s">
        <v>21</v>
      </c>
      <c r="E15" s="42">
        <v>502.2353189850017</v>
      </c>
      <c r="F15" s="42">
        <v>12</v>
      </c>
      <c r="G15" s="42">
        <f t="shared" si="3"/>
        <v>6026.823827820021</v>
      </c>
      <c r="H15" s="42">
        <v>12</v>
      </c>
      <c r="I15" s="42">
        <f t="shared" si="4"/>
        <v>6026.823827820021</v>
      </c>
      <c r="J15" s="42">
        <v>14</v>
      </c>
      <c r="K15" s="42">
        <f t="shared" si="5"/>
        <v>7031.294465790023</v>
      </c>
      <c r="L15" s="42">
        <f t="shared" si="6"/>
        <v>533.4597910016182</v>
      </c>
      <c r="M15" s="145">
        <v>12</v>
      </c>
      <c r="N15" s="42">
        <f t="shared" si="7"/>
        <v>6401.517492019419</v>
      </c>
      <c r="O15" s="145">
        <v>12</v>
      </c>
      <c r="P15" s="42">
        <f t="shared" si="8"/>
        <v>6401.517492019419</v>
      </c>
      <c r="Q15" s="145">
        <v>14</v>
      </c>
      <c r="R15" s="42">
        <f t="shared" si="9"/>
        <v>7468.437074022655</v>
      </c>
      <c r="S15" s="42">
        <f t="shared" si="10"/>
        <v>564.9339186707136</v>
      </c>
      <c r="T15" s="145">
        <v>12</v>
      </c>
      <c r="U15" s="42">
        <f t="shared" si="11"/>
        <v>6779.207024048564</v>
      </c>
      <c r="V15" s="145">
        <v>12</v>
      </c>
      <c r="W15" s="42">
        <f t="shared" si="12"/>
        <v>6779.207024048564</v>
      </c>
      <c r="X15" s="145">
        <v>14</v>
      </c>
      <c r="Y15" s="42">
        <f t="shared" si="13"/>
        <v>7909.0748613899905</v>
      </c>
      <c r="Z15" s="42">
        <f t="shared" si="14"/>
        <v>721.872561277438</v>
      </c>
      <c r="AA15" s="145">
        <v>12</v>
      </c>
      <c r="AB15" s="42">
        <f t="shared" si="0"/>
        <v>8662.470735329256</v>
      </c>
      <c r="AC15" s="145">
        <v>12</v>
      </c>
      <c r="AD15" s="42">
        <f t="shared" si="1"/>
        <v>8662.470735329256</v>
      </c>
      <c r="AE15" s="145">
        <v>14</v>
      </c>
      <c r="AF15" s="42">
        <f t="shared" si="2"/>
        <v>10106.215857884132</v>
      </c>
      <c r="AG15" s="72">
        <f t="shared" si="18"/>
        <v>759.6986834883758</v>
      </c>
      <c r="AH15" s="145">
        <v>12</v>
      </c>
      <c r="AI15" s="72">
        <f t="shared" si="15"/>
        <v>9116.38420186051</v>
      </c>
      <c r="AJ15" s="145">
        <v>12</v>
      </c>
      <c r="AK15" s="72">
        <f t="shared" si="16"/>
        <v>9116.38420186051</v>
      </c>
      <c r="AL15" s="145">
        <v>14</v>
      </c>
      <c r="AM15" s="72">
        <f t="shared" si="17"/>
        <v>10635.781568837261</v>
      </c>
    </row>
    <row r="16" spans="2:39" ht="14.25" customHeight="1">
      <c r="B16" s="424"/>
      <c r="C16" s="12" t="s">
        <v>60</v>
      </c>
      <c r="D16" s="15" t="s">
        <v>21</v>
      </c>
      <c r="E16" s="42">
        <v>803.5765103760027</v>
      </c>
      <c r="F16" s="42">
        <v>10</v>
      </c>
      <c r="G16" s="42">
        <f t="shared" si="3"/>
        <v>8035.765103760027</v>
      </c>
      <c r="H16" s="42">
        <v>10</v>
      </c>
      <c r="I16" s="42">
        <f t="shared" si="4"/>
        <v>8035.765103760027</v>
      </c>
      <c r="J16" s="42">
        <v>12</v>
      </c>
      <c r="K16" s="42">
        <f t="shared" si="5"/>
        <v>9642.918124512033</v>
      </c>
      <c r="L16" s="42">
        <f t="shared" si="6"/>
        <v>853.5356656025891</v>
      </c>
      <c r="M16" s="145">
        <v>10</v>
      </c>
      <c r="N16" s="42">
        <f t="shared" si="7"/>
        <v>8535.356656025891</v>
      </c>
      <c r="O16" s="145">
        <v>10</v>
      </c>
      <c r="P16" s="42">
        <f t="shared" si="8"/>
        <v>8535.356656025891</v>
      </c>
      <c r="Q16" s="145">
        <v>12</v>
      </c>
      <c r="R16" s="42">
        <f t="shared" si="9"/>
        <v>10242.427987231069</v>
      </c>
      <c r="S16" s="42">
        <f t="shared" si="10"/>
        <v>903.8942698731419</v>
      </c>
      <c r="T16" s="145">
        <v>10</v>
      </c>
      <c r="U16" s="42">
        <f t="shared" si="11"/>
        <v>9038.942698731418</v>
      </c>
      <c r="V16" s="145">
        <v>10</v>
      </c>
      <c r="W16" s="42">
        <f t="shared" si="12"/>
        <v>9038.942698731418</v>
      </c>
      <c r="X16" s="145">
        <v>12</v>
      </c>
      <c r="Y16" s="42">
        <f t="shared" si="13"/>
        <v>10846.731238477703</v>
      </c>
      <c r="Z16" s="42">
        <f t="shared" si="14"/>
        <v>1154.9960980439007</v>
      </c>
      <c r="AA16" s="145">
        <v>10</v>
      </c>
      <c r="AB16" s="42">
        <f t="shared" si="0"/>
        <v>11549.960980439007</v>
      </c>
      <c r="AC16" s="145">
        <v>10</v>
      </c>
      <c r="AD16" s="42">
        <f t="shared" si="1"/>
        <v>11549.960980439007</v>
      </c>
      <c r="AE16" s="145">
        <v>12</v>
      </c>
      <c r="AF16" s="42">
        <f t="shared" si="2"/>
        <v>13859.953176526808</v>
      </c>
      <c r="AG16" s="72">
        <f t="shared" si="18"/>
        <v>1215.517893581401</v>
      </c>
      <c r="AH16" s="145">
        <v>10</v>
      </c>
      <c r="AI16" s="72">
        <f t="shared" si="15"/>
        <v>12155.17893581401</v>
      </c>
      <c r="AJ16" s="145">
        <v>10</v>
      </c>
      <c r="AK16" s="72">
        <f t="shared" si="16"/>
        <v>12155.17893581401</v>
      </c>
      <c r="AL16" s="145">
        <v>12</v>
      </c>
      <c r="AM16" s="72">
        <f t="shared" si="17"/>
        <v>14586.214722976812</v>
      </c>
    </row>
    <row r="17" spans="2:39" ht="14.25" customHeight="1">
      <c r="B17" s="425"/>
      <c r="C17" s="12" t="s">
        <v>292</v>
      </c>
      <c r="D17" s="15" t="s">
        <v>21</v>
      </c>
      <c r="E17" s="42">
        <v>502.2353189850017</v>
      </c>
      <c r="F17" s="42">
        <v>6</v>
      </c>
      <c r="G17" s="42">
        <f t="shared" si="3"/>
        <v>3013.4119139100103</v>
      </c>
      <c r="H17" s="42">
        <v>6</v>
      </c>
      <c r="I17" s="42">
        <f t="shared" si="4"/>
        <v>3013.4119139100103</v>
      </c>
      <c r="J17" s="42">
        <v>6</v>
      </c>
      <c r="K17" s="42">
        <f t="shared" si="5"/>
        <v>3013.4119139100103</v>
      </c>
      <c r="L17" s="42">
        <f t="shared" si="6"/>
        <v>533.4597910016182</v>
      </c>
      <c r="M17" s="145">
        <v>6</v>
      </c>
      <c r="N17" s="42">
        <f t="shared" si="7"/>
        <v>3200.7587460097093</v>
      </c>
      <c r="O17" s="145">
        <v>6</v>
      </c>
      <c r="P17" s="42">
        <f t="shared" si="8"/>
        <v>3200.7587460097093</v>
      </c>
      <c r="Q17" s="145">
        <v>6</v>
      </c>
      <c r="R17" s="42">
        <f t="shared" si="9"/>
        <v>3200.7587460097093</v>
      </c>
      <c r="S17" s="42">
        <f t="shared" si="10"/>
        <v>564.9339186707136</v>
      </c>
      <c r="T17" s="145">
        <v>6</v>
      </c>
      <c r="U17" s="42">
        <f t="shared" si="11"/>
        <v>3389.603512024282</v>
      </c>
      <c r="V17" s="145">
        <v>6</v>
      </c>
      <c r="W17" s="42">
        <f t="shared" si="12"/>
        <v>3389.603512024282</v>
      </c>
      <c r="X17" s="145">
        <v>6</v>
      </c>
      <c r="Y17" s="42">
        <f t="shared" si="13"/>
        <v>3389.603512024282</v>
      </c>
      <c r="Z17" s="42">
        <f t="shared" si="14"/>
        <v>721.872561277438</v>
      </c>
      <c r="AA17" s="145">
        <v>6</v>
      </c>
      <c r="AB17" s="42">
        <f t="shared" si="0"/>
        <v>4331.235367664628</v>
      </c>
      <c r="AC17" s="145">
        <v>6</v>
      </c>
      <c r="AD17" s="42">
        <f t="shared" si="1"/>
        <v>4331.235367664628</v>
      </c>
      <c r="AE17" s="145">
        <v>6</v>
      </c>
      <c r="AF17" s="42">
        <f t="shared" si="2"/>
        <v>4331.235367664628</v>
      </c>
      <c r="AG17" s="72">
        <f t="shared" si="18"/>
        <v>759.6986834883758</v>
      </c>
      <c r="AH17" s="145">
        <v>6</v>
      </c>
      <c r="AI17" s="72">
        <f t="shared" si="15"/>
        <v>4558.192100930255</v>
      </c>
      <c r="AJ17" s="145">
        <v>6</v>
      </c>
      <c r="AK17" s="72">
        <f t="shared" si="16"/>
        <v>4558.192100930255</v>
      </c>
      <c r="AL17" s="145">
        <v>6</v>
      </c>
      <c r="AM17" s="72">
        <f t="shared" si="17"/>
        <v>4558.192100930255</v>
      </c>
    </row>
    <row r="18" spans="2:39" s="59" customFormat="1" ht="13.5" customHeight="1">
      <c r="B18" s="16">
        <v>6</v>
      </c>
      <c r="C18" s="12" t="s">
        <v>47</v>
      </c>
      <c r="D18" s="15" t="s">
        <v>466</v>
      </c>
      <c r="E18" s="42">
        <v>16.071530207520055</v>
      </c>
      <c r="F18" s="42">
        <v>36.6</v>
      </c>
      <c r="G18" s="42">
        <f t="shared" si="3"/>
        <v>588.2180055952341</v>
      </c>
      <c r="H18" s="42">
        <v>36.6</v>
      </c>
      <c r="I18" s="42">
        <f t="shared" si="4"/>
        <v>588.2180055952341</v>
      </c>
      <c r="J18" s="42">
        <v>45</v>
      </c>
      <c r="K18" s="42">
        <f t="shared" si="5"/>
        <v>723.2188593384025</v>
      </c>
      <c r="L18" s="42">
        <f t="shared" si="6"/>
        <v>17.070713312051783</v>
      </c>
      <c r="M18" s="42">
        <v>36.6</v>
      </c>
      <c r="N18" s="125">
        <f>M18*L18</f>
        <v>624.7881072210953</v>
      </c>
      <c r="O18" s="42">
        <v>36.6</v>
      </c>
      <c r="P18" s="42">
        <f t="shared" si="8"/>
        <v>624.7881072210953</v>
      </c>
      <c r="Q18" s="42">
        <v>45</v>
      </c>
      <c r="R18" s="125">
        <f>Q18*L18</f>
        <v>768.1820990423303</v>
      </c>
      <c r="S18" s="125">
        <f>L18*1.059</f>
        <v>18.077885397462836</v>
      </c>
      <c r="T18" s="42">
        <v>36.6</v>
      </c>
      <c r="U18" s="125">
        <f>T18*S18</f>
        <v>661.6506055471398</v>
      </c>
      <c r="V18" s="42">
        <v>36.6</v>
      </c>
      <c r="W18" s="125">
        <f>V18*S18</f>
        <v>661.6506055471398</v>
      </c>
      <c r="X18" s="42">
        <v>45</v>
      </c>
      <c r="Y18" s="125">
        <f>X18*S18</f>
        <v>813.5048428858277</v>
      </c>
      <c r="Z18" s="42">
        <f t="shared" si="14"/>
        <v>23.099921960878014</v>
      </c>
      <c r="AA18" s="42">
        <v>36.6</v>
      </c>
      <c r="AB18" s="125">
        <f t="shared" si="0"/>
        <v>845.4571437681353</v>
      </c>
      <c r="AC18" s="42">
        <v>36.6</v>
      </c>
      <c r="AD18" s="125">
        <f t="shared" si="1"/>
        <v>845.4571437681353</v>
      </c>
      <c r="AE18" s="42">
        <v>45</v>
      </c>
      <c r="AF18" s="125">
        <f t="shared" si="2"/>
        <v>1039.4964882395107</v>
      </c>
      <c r="AG18" s="72">
        <f t="shared" si="18"/>
        <v>24.31035787162802</v>
      </c>
      <c r="AH18" s="42">
        <v>36.6</v>
      </c>
      <c r="AI18" s="72">
        <f t="shared" si="15"/>
        <v>889.7590981015856</v>
      </c>
      <c r="AJ18" s="42">
        <v>36.6</v>
      </c>
      <c r="AK18" s="72">
        <f t="shared" si="16"/>
        <v>889.7590981015856</v>
      </c>
      <c r="AL18" s="42">
        <v>45</v>
      </c>
      <c r="AM18" s="72">
        <f t="shared" si="17"/>
        <v>1093.966104223261</v>
      </c>
    </row>
    <row r="19" spans="2:39" s="264" customFormat="1" ht="13.5" customHeight="1">
      <c r="B19" s="258">
        <v>7</v>
      </c>
      <c r="C19" s="259" t="s">
        <v>230</v>
      </c>
      <c r="D19" s="260" t="s">
        <v>76</v>
      </c>
      <c r="E19" s="261">
        <v>251.11765949250085</v>
      </c>
      <c r="F19" s="261">
        <v>1</v>
      </c>
      <c r="G19" s="261">
        <f t="shared" si="3"/>
        <v>251.11765949250085</v>
      </c>
      <c r="H19" s="261">
        <v>0</v>
      </c>
      <c r="I19" s="261">
        <f t="shared" si="4"/>
        <v>0</v>
      </c>
      <c r="J19" s="261">
        <v>0</v>
      </c>
      <c r="K19" s="261">
        <f t="shared" si="5"/>
        <v>0</v>
      </c>
      <c r="L19" s="261">
        <f t="shared" si="6"/>
        <v>266.7298955008091</v>
      </c>
      <c r="M19" s="262">
        <v>1</v>
      </c>
      <c r="N19" s="261">
        <f t="shared" si="7"/>
        <v>266.7298955008091</v>
      </c>
      <c r="O19" s="262">
        <v>0</v>
      </c>
      <c r="P19" s="261">
        <f t="shared" si="8"/>
        <v>0</v>
      </c>
      <c r="Q19" s="262">
        <v>0</v>
      </c>
      <c r="R19" s="261">
        <f t="shared" si="9"/>
        <v>0</v>
      </c>
      <c r="S19" s="261">
        <f t="shared" si="10"/>
        <v>282.4669593353568</v>
      </c>
      <c r="T19" s="262">
        <v>1</v>
      </c>
      <c r="U19" s="261">
        <f t="shared" si="11"/>
        <v>282.4669593353568</v>
      </c>
      <c r="V19" s="262">
        <v>0</v>
      </c>
      <c r="W19" s="261">
        <f t="shared" si="12"/>
        <v>0</v>
      </c>
      <c r="X19" s="262">
        <v>0</v>
      </c>
      <c r="Y19" s="261">
        <f t="shared" si="13"/>
        <v>0</v>
      </c>
      <c r="Z19" s="261">
        <f t="shared" si="14"/>
        <v>360.936280638719</v>
      </c>
      <c r="AA19" s="262">
        <v>1</v>
      </c>
      <c r="AB19" s="261">
        <f aca="true" t="shared" si="19" ref="AB19:AB50">AA19*Z19</f>
        <v>360.936280638719</v>
      </c>
      <c r="AC19" s="262">
        <v>0</v>
      </c>
      <c r="AD19" s="261">
        <f aca="true" t="shared" si="20" ref="AD19:AD50">AC19*Z19</f>
        <v>0</v>
      </c>
      <c r="AE19" s="262">
        <v>0</v>
      </c>
      <c r="AF19" s="261">
        <f aca="true" t="shared" si="21" ref="AF19:AF50">AE19*Z19</f>
        <v>0</v>
      </c>
      <c r="AG19" s="263">
        <f t="shared" si="18"/>
        <v>379.8493417441879</v>
      </c>
      <c r="AH19" s="262">
        <v>1</v>
      </c>
      <c r="AI19" s="263">
        <f t="shared" si="15"/>
        <v>379.8493417441879</v>
      </c>
      <c r="AJ19" s="262">
        <v>0</v>
      </c>
      <c r="AK19" s="263">
        <f t="shared" si="16"/>
        <v>0</v>
      </c>
      <c r="AL19" s="262">
        <v>0</v>
      </c>
      <c r="AM19" s="263">
        <f t="shared" si="17"/>
        <v>0</v>
      </c>
    </row>
    <row r="20" spans="2:39" ht="13.5" customHeight="1">
      <c r="B20" s="16">
        <v>8</v>
      </c>
      <c r="C20" s="12" t="s">
        <v>231</v>
      </c>
      <c r="D20" s="15" t="s">
        <v>76</v>
      </c>
      <c r="E20" s="42">
        <v>200.89412759400068</v>
      </c>
      <c r="F20" s="42">
        <v>1</v>
      </c>
      <c r="G20" s="42">
        <f t="shared" si="3"/>
        <v>200.89412759400068</v>
      </c>
      <c r="H20" s="42">
        <v>1</v>
      </c>
      <c r="I20" s="42">
        <f t="shared" si="4"/>
        <v>200.89412759400068</v>
      </c>
      <c r="J20" s="42">
        <v>1</v>
      </c>
      <c r="K20" s="42">
        <f t="shared" si="5"/>
        <v>200.89412759400068</v>
      </c>
      <c r="L20" s="42">
        <f t="shared" si="6"/>
        <v>213.38391640064728</v>
      </c>
      <c r="M20" s="145">
        <v>1</v>
      </c>
      <c r="N20" s="42">
        <f t="shared" si="7"/>
        <v>213.38391640064728</v>
      </c>
      <c r="O20" s="145">
        <v>1</v>
      </c>
      <c r="P20" s="42">
        <f t="shared" si="8"/>
        <v>213.38391640064728</v>
      </c>
      <c r="Q20" s="145">
        <v>1</v>
      </c>
      <c r="R20" s="42">
        <f t="shared" si="9"/>
        <v>213.38391640064728</v>
      </c>
      <c r="S20" s="42">
        <f t="shared" si="10"/>
        <v>225.97356746828547</v>
      </c>
      <c r="T20" s="145">
        <v>1</v>
      </c>
      <c r="U20" s="42">
        <f t="shared" si="11"/>
        <v>225.97356746828547</v>
      </c>
      <c r="V20" s="145">
        <v>1</v>
      </c>
      <c r="W20" s="42">
        <f t="shared" si="12"/>
        <v>225.97356746828547</v>
      </c>
      <c r="X20" s="145">
        <v>1</v>
      </c>
      <c r="Y20" s="42">
        <f t="shared" si="13"/>
        <v>225.97356746828547</v>
      </c>
      <c r="Z20" s="42">
        <f t="shared" si="14"/>
        <v>288.7490245109752</v>
      </c>
      <c r="AA20" s="145">
        <v>1</v>
      </c>
      <c r="AB20" s="42">
        <f t="shared" si="19"/>
        <v>288.7490245109752</v>
      </c>
      <c r="AC20" s="145">
        <v>1</v>
      </c>
      <c r="AD20" s="42">
        <f t="shared" si="20"/>
        <v>288.7490245109752</v>
      </c>
      <c r="AE20" s="145">
        <v>1</v>
      </c>
      <c r="AF20" s="42">
        <f t="shared" si="21"/>
        <v>288.7490245109752</v>
      </c>
      <c r="AG20" s="72">
        <f t="shared" si="18"/>
        <v>303.87947339535026</v>
      </c>
      <c r="AH20" s="145">
        <v>1</v>
      </c>
      <c r="AI20" s="72">
        <f t="shared" si="15"/>
        <v>303.87947339535026</v>
      </c>
      <c r="AJ20" s="145">
        <v>1</v>
      </c>
      <c r="AK20" s="72">
        <f t="shared" si="16"/>
        <v>303.87947339535026</v>
      </c>
      <c r="AL20" s="145">
        <v>1</v>
      </c>
      <c r="AM20" s="72">
        <f t="shared" si="17"/>
        <v>303.87947339535026</v>
      </c>
    </row>
    <row r="21" spans="2:39" ht="13.5" customHeight="1">
      <c r="B21" s="16">
        <v>9</v>
      </c>
      <c r="C21" s="12" t="s">
        <v>232</v>
      </c>
      <c r="D21" s="15" t="s">
        <v>76</v>
      </c>
      <c r="E21" s="42">
        <v>200.89412759400068</v>
      </c>
      <c r="F21" s="42">
        <v>1</v>
      </c>
      <c r="G21" s="42">
        <f t="shared" si="3"/>
        <v>200.89412759400068</v>
      </c>
      <c r="H21" s="42">
        <v>1</v>
      </c>
      <c r="I21" s="42">
        <f t="shared" si="4"/>
        <v>200.89412759400068</v>
      </c>
      <c r="J21" s="42">
        <v>1</v>
      </c>
      <c r="K21" s="42">
        <f t="shared" si="5"/>
        <v>200.89412759400068</v>
      </c>
      <c r="L21" s="42">
        <f t="shared" si="6"/>
        <v>213.38391640064728</v>
      </c>
      <c r="M21" s="145">
        <v>1</v>
      </c>
      <c r="N21" s="42">
        <f t="shared" si="7"/>
        <v>213.38391640064728</v>
      </c>
      <c r="O21" s="145">
        <v>1</v>
      </c>
      <c r="P21" s="42">
        <f t="shared" si="8"/>
        <v>213.38391640064728</v>
      </c>
      <c r="Q21" s="145">
        <v>1</v>
      </c>
      <c r="R21" s="42">
        <f t="shared" si="9"/>
        <v>213.38391640064728</v>
      </c>
      <c r="S21" s="42">
        <f t="shared" si="10"/>
        <v>225.97356746828547</v>
      </c>
      <c r="T21" s="145">
        <v>1</v>
      </c>
      <c r="U21" s="42">
        <f t="shared" si="11"/>
        <v>225.97356746828547</v>
      </c>
      <c r="V21" s="145">
        <v>1</v>
      </c>
      <c r="W21" s="42">
        <f t="shared" si="12"/>
        <v>225.97356746828547</v>
      </c>
      <c r="X21" s="145">
        <v>1</v>
      </c>
      <c r="Y21" s="42">
        <f t="shared" si="13"/>
        <v>225.97356746828547</v>
      </c>
      <c r="Z21" s="42">
        <f t="shared" si="14"/>
        <v>288.7490245109752</v>
      </c>
      <c r="AA21" s="145">
        <v>1</v>
      </c>
      <c r="AB21" s="42">
        <f t="shared" si="19"/>
        <v>288.7490245109752</v>
      </c>
      <c r="AC21" s="145">
        <v>1</v>
      </c>
      <c r="AD21" s="42">
        <f t="shared" si="20"/>
        <v>288.7490245109752</v>
      </c>
      <c r="AE21" s="145">
        <v>1</v>
      </c>
      <c r="AF21" s="42">
        <f t="shared" si="21"/>
        <v>288.7490245109752</v>
      </c>
      <c r="AG21" s="72">
        <f t="shared" si="18"/>
        <v>303.87947339535026</v>
      </c>
      <c r="AH21" s="145">
        <v>1</v>
      </c>
      <c r="AI21" s="72">
        <f t="shared" si="15"/>
        <v>303.87947339535026</v>
      </c>
      <c r="AJ21" s="145">
        <v>1</v>
      </c>
      <c r="AK21" s="72">
        <f t="shared" si="16"/>
        <v>303.87947339535026</v>
      </c>
      <c r="AL21" s="145">
        <v>1</v>
      </c>
      <c r="AM21" s="72">
        <f t="shared" si="17"/>
        <v>303.87947339535026</v>
      </c>
    </row>
    <row r="22" spans="2:39" ht="13.5" customHeight="1">
      <c r="B22" s="16">
        <v>10</v>
      </c>
      <c r="C22" s="12" t="s">
        <v>233</v>
      </c>
      <c r="D22" s="15" t="s">
        <v>76</v>
      </c>
      <c r="E22" s="42">
        <v>150.6705956955005</v>
      </c>
      <c r="F22" s="42">
        <v>12</v>
      </c>
      <c r="G22" s="42">
        <f t="shared" si="3"/>
        <v>1808.047148346006</v>
      </c>
      <c r="H22" s="42">
        <v>12</v>
      </c>
      <c r="I22" s="42">
        <f t="shared" si="4"/>
        <v>1808.047148346006</v>
      </c>
      <c r="J22" s="42">
        <v>15</v>
      </c>
      <c r="K22" s="42">
        <f t="shared" si="5"/>
        <v>2260.0589354325075</v>
      </c>
      <c r="L22" s="42">
        <f t="shared" si="6"/>
        <v>160.03793730048548</v>
      </c>
      <c r="M22" s="145">
        <v>12</v>
      </c>
      <c r="N22" s="42">
        <f t="shared" si="7"/>
        <v>1920.4552476058257</v>
      </c>
      <c r="O22" s="145">
        <v>12</v>
      </c>
      <c r="P22" s="42">
        <f t="shared" si="8"/>
        <v>1920.4552476058257</v>
      </c>
      <c r="Q22" s="145">
        <v>15</v>
      </c>
      <c r="R22" s="42">
        <f t="shared" si="9"/>
        <v>2400.5690595072824</v>
      </c>
      <c r="S22" s="42">
        <f t="shared" si="10"/>
        <v>169.4801756012141</v>
      </c>
      <c r="T22" s="145">
        <v>12</v>
      </c>
      <c r="U22" s="42">
        <f t="shared" si="11"/>
        <v>2033.7621072145694</v>
      </c>
      <c r="V22" s="145">
        <v>12</v>
      </c>
      <c r="W22" s="42">
        <f t="shared" si="12"/>
        <v>2033.7621072145694</v>
      </c>
      <c r="X22" s="145">
        <v>15</v>
      </c>
      <c r="Y22" s="42">
        <f t="shared" si="13"/>
        <v>2542.202634018212</v>
      </c>
      <c r="Z22" s="42">
        <f t="shared" si="14"/>
        <v>216.5617683832314</v>
      </c>
      <c r="AA22" s="145">
        <v>12</v>
      </c>
      <c r="AB22" s="42">
        <f t="shared" si="19"/>
        <v>2598.7412205987766</v>
      </c>
      <c r="AC22" s="145">
        <v>12</v>
      </c>
      <c r="AD22" s="42">
        <f t="shared" si="20"/>
        <v>2598.7412205987766</v>
      </c>
      <c r="AE22" s="145">
        <v>15</v>
      </c>
      <c r="AF22" s="42">
        <f t="shared" si="21"/>
        <v>3248.426525748471</v>
      </c>
      <c r="AG22" s="72">
        <f t="shared" si="18"/>
        <v>227.90960504651272</v>
      </c>
      <c r="AH22" s="145">
        <v>12</v>
      </c>
      <c r="AI22" s="72">
        <f t="shared" si="15"/>
        <v>2734.9152605581526</v>
      </c>
      <c r="AJ22" s="145">
        <v>12</v>
      </c>
      <c r="AK22" s="72">
        <f t="shared" si="16"/>
        <v>2734.9152605581526</v>
      </c>
      <c r="AL22" s="145">
        <v>15</v>
      </c>
      <c r="AM22" s="72">
        <f t="shared" si="17"/>
        <v>3418.644075697691</v>
      </c>
    </row>
    <row r="23" spans="2:39" ht="13.5" customHeight="1">
      <c r="B23" s="16">
        <v>11</v>
      </c>
      <c r="C23" s="12" t="s">
        <v>234</v>
      </c>
      <c r="D23" s="15" t="s">
        <v>76</v>
      </c>
      <c r="E23" s="42">
        <v>703.1294465790024</v>
      </c>
      <c r="F23" s="42">
        <v>1</v>
      </c>
      <c r="G23" s="42">
        <f t="shared" si="3"/>
        <v>703.1294465790024</v>
      </c>
      <c r="H23" s="42">
        <v>1</v>
      </c>
      <c r="I23" s="42">
        <f t="shared" si="4"/>
        <v>703.1294465790024</v>
      </c>
      <c r="J23" s="42">
        <v>1</v>
      </c>
      <c r="K23" s="42">
        <f t="shared" si="5"/>
        <v>703.1294465790024</v>
      </c>
      <c r="L23" s="42">
        <f t="shared" si="6"/>
        <v>746.8437074022655</v>
      </c>
      <c r="M23" s="145">
        <v>1</v>
      </c>
      <c r="N23" s="42">
        <f t="shared" si="7"/>
        <v>746.8437074022655</v>
      </c>
      <c r="O23" s="145">
        <v>1</v>
      </c>
      <c r="P23" s="42">
        <f t="shared" si="8"/>
        <v>746.8437074022655</v>
      </c>
      <c r="Q23" s="145">
        <v>1</v>
      </c>
      <c r="R23" s="42">
        <f t="shared" si="9"/>
        <v>746.8437074022655</v>
      </c>
      <c r="S23" s="42">
        <f t="shared" si="10"/>
        <v>790.9074861389992</v>
      </c>
      <c r="T23" s="145">
        <v>1</v>
      </c>
      <c r="U23" s="42">
        <f t="shared" si="11"/>
        <v>790.9074861389992</v>
      </c>
      <c r="V23" s="145">
        <v>1</v>
      </c>
      <c r="W23" s="42">
        <f t="shared" si="12"/>
        <v>790.9074861389992</v>
      </c>
      <c r="X23" s="145">
        <v>1</v>
      </c>
      <c r="Y23" s="42">
        <f t="shared" si="13"/>
        <v>790.9074861389992</v>
      </c>
      <c r="Z23" s="42">
        <f t="shared" si="14"/>
        <v>1010.6215857884132</v>
      </c>
      <c r="AA23" s="145">
        <v>1</v>
      </c>
      <c r="AB23" s="42">
        <f t="shared" si="19"/>
        <v>1010.6215857884132</v>
      </c>
      <c r="AC23" s="145">
        <v>1</v>
      </c>
      <c r="AD23" s="42">
        <f t="shared" si="20"/>
        <v>1010.6215857884132</v>
      </c>
      <c r="AE23" s="145">
        <v>1</v>
      </c>
      <c r="AF23" s="42">
        <f t="shared" si="21"/>
        <v>1010.6215857884132</v>
      </c>
      <c r="AG23" s="72">
        <f t="shared" si="18"/>
        <v>1063.578156883726</v>
      </c>
      <c r="AH23" s="145">
        <v>1</v>
      </c>
      <c r="AI23" s="72">
        <f t="shared" si="15"/>
        <v>1063.578156883726</v>
      </c>
      <c r="AJ23" s="145">
        <v>1</v>
      </c>
      <c r="AK23" s="72">
        <f t="shared" si="16"/>
        <v>1063.578156883726</v>
      </c>
      <c r="AL23" s="145">
        <v>1</v>
      </c>
      <c r="AM23" s="72">
        <f t="shared" si="17"/>
        <v>1063.578156883726</v>
      </c>
    </row>
    <row r="24" spans="2:39" ht="13.5" customHeight="1">
      <c r="B24" s="16">
        <v>12</v>
      </c>
      <c r="C24" s="12" t="s">
        <v>235</v>
      </c>
      <c r="D24" s="15" t="s">
        <v>76</v>
      </c>
      <c r="E24" s="42">
        <v>602.682382782002</v>
      </c>
      <c r="F24" s="42">
        <v>3</v>
      </c>
      <c r="G24" s="42">
        <f t="shared" si="3"/>
        <v>1808.047148346006</v>
      </c>
      <c r="H24" s="42">
        <v>3</v>
      </c>
      <c r="I24" s="42">
        <f t="shared" si="4"/>
        <v>1808.047148346006</v>
      </c>
      <c r="J24" s="42">
        <v>4</v>
      </c>
      <c r="K24" s="42">
        <f t="shared" si="5"/>
        <v>2410.729531128008</v>
      </c>
      <c r="L24" s="42">
        <f t="shared" si="6"/>
        <v>640.1517492019419</v>
      </c>
      <c r="M24" s="145">
        <v>3</v>
      </c>
      <c r="N24" s="42">
        <f t="shared" si="7"/>
        <v>1920.4552476058257</v>
      </c>
      <c r="O24" s="145">
        <v>3</v>
      </c>
      <c r="P24" s="42">
        <f t="shared" si="8"/>
        <v>1920.4552476058257</v>
      </c>
      <c r="Q24" s="145">
        <v>4</v>
      </c>
      <c r="R24" s="42">
        <f t="shared" si="9"/>
        <v>2560.6069968077677</v>
      </c>
      <c r="S24" s="42">
        <f t="shared" si="10"/>
        <v>677.9207024048565</v>
      </c>
      <c r="T24" s="145">
        <v>3</v>
      </c>
      <c r="U24" s="42">
        <f t="shared" si="11"/>
        <v>2033.7621072145694</v>
      </c>
      <c r="V24" s="145">
        <v>3</v>
      </c>
      <c r="W24" s="42">
        <f t="shared" si="12"/>
        <v>2033.7621072145694</v>
      </c>
      <c r="X24" s="145">
        <v>4</v>
      </c>
      <c r="Y24" s="42">
        <f t="shared" si="13"/>
        <v>2711.682809619426</v>
      </c>
      <c r="Z24" s="42">
        <f t="shared" si="14"/>
        <v>866.2470735329256</v>
      </c>
      <c r="AA24" s="145">
        <v>3</v>
      </c>
      <c r="AB24" s="42">
        <f t="shared" si="19"/>
        <v>2598.7412205987766</v>
      </c>
      <c r="AC24" s="145">
        <v>3</v>
      </c>
      <c r="AD24" s="42">
        <f t="shared" si="20"/>
        <v>2598.7412205987766</v>
      </c>
      <c r="AE24" s="145">
        <v>4</v>
      </c>
      <c r="AF24" s="42">
        <f t="shared" si="21"/>
        <v>3464.9882941317023</v>
      </c>
      <c r="AG24" s="72">
        <f t="shared" si="18"/>
        <v>911.6384201860509</v>
      </c>
      <c r="AH24" s="145">
        <v>3</v>
      </c>
      <c r="AI24" s="72">
        <f t="shared" si="15"/>
        <v>2734.9152605581526</v>
      </c>
      <c r="AJ24" s="145">
        <v>3</v>
      </c>
      <c r="AK24" s="72">
        <f t="shared" si="16"/>
        <v>2734.9152605581526</v>
      </c>
      <c r="AL24" s="145">
        <v>4</v>
      </c>
      <c r="AM24" s="72">
        <f t="shared" si="17"/>
        <v>3646.5536807442036</v>
      </c>
    </row>
    <row r="25" spans="2:39" ht="13.5" customHeight="1">
      <c r="B25" s="423">
        <v>13</v>
      </c>
      <c r="C25" s="12" t="s">
        <v>124</v>
      </c>
      <c r="D25" s="15"/>
      <c r="E25" s="42">
        <v>0</v>
      </c>
      <c r="F25" s="42"/>
      <c r="G25" s="42">
        <f t="shared" si="3"/>
        <v>0</v>
      </c>
      <c r="H25" s="42">
        <v>0</v>
      </c>
      <c r="I25" s="42">
        <f t="shared" si="4"/>
        <v>0</v>
      </c>
      <c r="J25" s="42">
        <v>0</v>
      </c>
      <c r="K25" s="42">
        <f t="shared" si="5"/>
        <v>0</v>
      </c>
      <c r="L25" s="42">
        <f t="shared" si="6"/>
        <v>0</v>
      </c>
      <c r="M25" s="145"/>
      <c r="N25" s="42">
        <f t="shared" si="7"/>
        <v>0</v>
      </c>
      <c r="O25" s="145">
        <v>0</v>
      </c>
      <c r="P25" s="42">
        <f t="shared" si="8"/>
        <v>0</v>
      </c>
      <c r="Q25" s="145">
        <v>0</v>
      </c>
      <c r="R25" s="42">
        <f t="shared" si="9"/>
        <v>0</v>
      </c>
      <c r="S25" s="42">
        <f t="shared" si="10"/>
        <v>0</v>
      </c>
      <c r="T25" s="145"/>
      <c r="U25" s="42">
        <f t="shared" si="11"/>
        <v>0</v>
      </c>
      <c r="V25" s="145">
        <v>0</v>
      </c>
      <c r="W25" s="42">
        <f t="shared" si="12"/>
        <v>0</v>
      </c>
      <c r="X25" s="145">
        <v>0</v>
      </c>
      <c r="Y25" s="42">
        <f t="shared" si="13"/>
        <v>0</v>
      </c>
      <c r="Z25" s="42">
        <f t="shared" si="14"/>
        <v>0</v>
      </c>
      <c r="AA25" s="145"/>
      <c r="AB25" s="42">
        <f t="shared" si="19"/>
        <v>0</v>
      </c>
      <c r="AC25" s="145">
        <v>0</v>
      </c>
      <c r="AD25" s="42">
        <f t="shared" si="20"/>
        <v>0</v>
      </c>
      <c r="AE25" s="145">
        <v>0</v>
      </c>
      <c r="AF25" s="42">
        <f t="shared" si="21"/>
        <v>0</v>
      </c>
      <c r="AG25" s="72">
        <f t="shared" si="18"/>
        <v>0</v>
      </c>
      <c r="AH25" s="145"/>
      <c r="AI25" s="72">
        <f t="shared" si="15"/>
        <v>0</v>
      </c>
      <c r="AJ25" s="145">
        <v>0</v>
      </c>
      <c r="AK25" s="72">
        <f t="shared" si="16"/>
        <v>0</v>
      </c>
      <c r="AL25" s="145">
        <v>0</v>
      </c>
      <c r="AM25" s="72">
        <f t="shared" si="17"/>
        <v>0</v>
      </c>
    </row>
    <row r="26" spans="2:39" ht="13.5" customHeight="1">
      <c r="B26" s="424"/>
      <c r="C26" s="12" t="s">
        <v>236</v>
      </c>
      <c r="D26" s="15" t="s">
        <v>75</v>
      </c>
      <c r="E26" s="42">
        <v>1004.4622534770698</v>
      </c>
      <c r="F26" s="42">
        <v>1</v>
      </c>
      <c r="G26" s="42">
        <f t="shared" si="3"/>
        <v>1004.4622534770698</v>
      </c>
      <c r="H26" s="42">
        <v>1</v>
      </c>
      <c r="I26" s="42">
        <f t="shared" si="4"/>
        <v>1004.4622534770698</v>
      </c>
      <c r="J26" s="42">
        <v>1</v>
      </c>
      <c r="K26" s="42">
        <f t="shared" si="5"/>
        <v>1004.4622534770698</v>
      </c>
      <c r="L26" s="42">
        <f t="shared" si="6"/>
        <v>1066.9106762379927</v>
      </c>
      <c r="M26" s="145">
        <v>1</v>
      </c>
      <c r="N26" s="42">
        <f t="shared" si="7"/>
        <v>1066.9106762379927</v>
      </c>
      <c r="O26" s="145">
        <v>1</v>
      </c>
      <c r="P26" s="42">
        <f t="shared" si="8"/>
        <v>1066.9106762379927</v>
      </c>
      <c r="Q26" s="145">
        <v>1</v>
      </c>
      <c r="R26" s="42">
        <f t="shared" si="9"/>
        <v>1066.9106762379927</v>
      </c>
      <c r="S26" s="42">
        <f t="shared" si="10"/>
        <v>1129.858406136034</v>
      </c>
      <c r="T26" s="145">
        <v>1</v>
      </c>
      <c r="U26" s="42">
        <f t="shared" si="11"/>
        <v>1129.858406136034</v>
      </c>
      <c r="V26" s="145">
        <v>1</v>
      </c>
      <c r="W26" s="42">
        <f t="shared" si="12"/>
        <v>1129.858406136034</v>
      </c>
      <c r="X26" s="145">
        <v>1</v>
      </c>
      <c r="Y26" s="42">
        <f t="shared" si="13"/>
        <v>1129.858406136034</v>
      </c>
      <c r="Z26" s="42">
        <f t="shared" si="14"/>
        <v>1443.7330713606243</v>
      </c>
      <c r="AA26" s="145">
        <v>1</v>
      </c>
      <c r="AB26" s="42">
        <f t="shared" si="19"/>
        <v>1443.7330713606243</v>
      </c>
      <c r="AC26" s="145">
        <v>1</v>
      </c>
      <c r="AD26" s="42">
        <f t="shared" si="20"/>
        <v>1443.7330713606243</v>
      </c>
      <c r="AE26" s="145">
        <v>1</v>
      </c>
      <c r="AF26" s="42">
        <f t="shared" si="21"/>
        <v>1443.7330713606243</v>
      </c>
      <c r="AG26" s="72">
        <f t="shared" si="18"/>
        <v>1519.384684299921</v>
      </c>
      <c r="AH26" s="145">
        <v>1</v>
      </c>
      <c r="AI26" s="72">
        <f t="shared" si="15"/>
        <v>1519.384684299921</v>
      </c>
      <c r="AJ26" s="145">
        <v>1</v>
      </c>
      <c r="AK26" s="72">
        <f t="shared" si="16"/>
        <v>1519.384684299921</v>
      </c>
      <c r="AL26" s="145">
        <v>1</v>
      </c>
      <c r="AM26" s="72">
        <f t="shared" si="17"/>
        <v>1519.384684299921</v>
      </c>
    </row>
    <row r="27" spans="2:39" ht="13.5" customHeight="1">
      <c r="B27" s="424"/>
      <c r="C27" s="12" t="s">
        <v>237</v>
      </c>
      <c r="D27" s="15" t="s">
        <v>75</v>
      </c>
      <c r="E27" s="42">
        <v>2008.408538158209</v>
      </c>
      <c r="F27" s="42">
        <v>1</v>
      </c>
      <c r="G27" s="42">
        <f t="shared" si="3"/>
        <v>2008.408538158209</v>
      </c>
      <c r="H27" s="42">
        <v>1</v>
      </c>
      <c r="I27" s="42">
        <f t="shared" si="4"/>
        <v>2008.408538158209</v>
      </c>
      <c r="J27" s="42">
        <v>1</v>
      </c>
      <c r="K27" s="42">
        <f t="shared" si="5"/>
        <v>2008.408538158209</v>
      </c>
      <c r="L27" s="42">
        <f t="shared" si="6"/>
        <v>2133.273305384043</v>
      </c>
      <c r="M27" s="145">
        <v>1</v>
      </c>
      <c r="N27" s="42">
        <f t="shared" si="7"/>
        <v>2133.273305384043</v>
      </c>
      <c r="O27" s="145">
        <v>1</v>
      </c>
      <c r="P27" s="42">
        <f t="shared" si="8"/>
        <v>2133.273305384043</v>
      </c>
      <c r="Q27" s="145">
        <v>1</v>
      </c>
      <c r="R27" s="42">
        <f t="shared" si="9"/>
        <v>2133.273305384043</v>
      </c>
      <c r="S27" s="42">
        <f t="shared" si="10"/>
        <v>2259.1364304017015</v>
      </c>
      <c r="T27" s="145">
        <v>1</v>
      </c>
      <c r="U27" s="42">
        <f t="shared" si="11"/>
        <v>2259.1364304017015</v>
      </c>
      <c r="V27" s="145">
        <v>1</v>
      </c>
      <c r="W27" s="42">
        <f t="shared" si="12"/>
        <v>2259.1364304017015</v>
      </c>
      <c r="X27" s="145">
        <v>1</v>
      </c>
      <c r="Y27" s="42">
        <f t="shared" si="13"/>
        <v>2259.1364304017015</v>
      </c>
      <c r="Z27" s="42">
        <f t="shared" si="14"/>
        <v>2886.7245307672943</v>
      </c>
      <c r="AA27" s="145">
        <v>1</v>
      </c>
      <c r="AB27" s="42">
        <f t="shared" si="19"/>
        <v>2886.7245307672943</v>
      </c>
      <c r="AC27" s="145">
        <v>1</v>
      </c>
      <c r="AD27" s="42">
        <f t="shared" si="20"/>
        <v>2886.7245307672943</v>
      </c>
      <c r="AE27" s="145">
        <v>1</v>
      </c>
      <c r="AF27" s="42">
        <f t="shared" si="21"/>
        <v>2886.7245307672943</v>
      </c>
      <c r="AG27" s="72">
        <f t="shared" si="18"/>
        <v>3037.9888961795004</v>
      </c>
      <c r="AH27" s="145">
        <v>1</v>
      </c>
      <c r="AI27" s="72">
        <f t="shared" si="15"/>
        <v>3037.9888961795004</v>
      </c>
      <c r="AJ27" s="145">
        <v>1</v>
      </c>
      <c r="AK27" s="72">
        <f t="shared" si="16"/>
        <v>3037.9888961795004</v>
      </c>
      <c r="AL27" s="145">
        <v>1</v>
      </c>
      <c r="AM27" s="72">
        <f t="shared" si="17"/>
        <v>3037.9888961795004</v>
      </c>
    </row>
    <row r="28" spans="2:39" ht="13.5" customHeight="1">
      <c r="B28" s="425"/>
      <c r="C28" s="12" t="s">
        <v>227</v>
      </c>
      <c r="D28" s="15" t="s">
        <v>75</v>
      </c>
      <c r="E28" s="42">
        <v>502.295622838026</v>
      </c>
      <c r="F28" s="42">
        <v>1</v>
      </c>
      <c r="G28" s="42">
        <f t="shared" si="3"/>
        <v>502.295622838026</v>
      </c>
      <c r="H28" s="42">
        <v>1</v>
      </c>
      <c r="I28" s="42">
        <f t="shared" si="4"/>
        <v>502.295622838026</v>
      </c>
      <c r="J28" s="42">
        <v>1</v>
      </c>
      <c r="K28" s="42">
        <f t="shared" si="5"/>
        <v>502.295622838026</v>
      </c>
      <c r="L28" s="42">
        <f t="shared" si="6"/>
        <v>533.523844005489</v>
      </c>
      <c r="M28" s="145">
        <v>1</v>
      </c>
      <c r="N28" s="42">
        <f t="shared" si="7"/>
        <v>533.523844005489</v>
      </c>
      <c r="O28" s="145">
        <v>1</v>
      </c>
      <c r="P28" s="42">
        <f t="shared" si="8"/>
        <v>533.523844005489</v>
      </c>
      <c r="Q28" s="145">
        <v>1</v>
      </c>
      <c r="R28" s="42">
        <f t="shared" si="9"/>
        <v>533.523844005489</v>
      </c>
      <c r="S28" s="42">
        <f t="shared" si="10"/>
        <v>565.0017508018128</v>
      </c>
      <c r="T28" s="145">
        <v>1</v>
      </c>
      <c r="U28" s="42">
        <f t="shared" si="11"/>
        <v>565.0017508018128</v>
      </c>
      <c r="V28" s="145">
        <v>1</v>
      </c>
      <c r="W28" s="42">
        <f t="shared" si="12"/>
        <v>565.0017508018128</v>
      </c>
      <c r="X28" s="145">
        <v>1</v>
      </c>
      <c r="Y28" s="42">
        <f t="shared" si="13"/>
        <v>565.0017508018128</v>
      </c>
      <c r="Z28" s="42">
        <f t="shared" si="14"/>
        <v>721.9592371745564</v>
      </c>
      <c r="AA28" s="145">
        <v>1</v>
      </c>
      <c r="AB28" s="42">
        <f t="shared" si="19"/>
        <v>721.9592371745564</v>
      </c>
      <c r="AC28" s="145">
        <v>1</v>
      </c>
      <c r="AD28" s="42">
        <f t="shared" si="20"/>
        <v>721.9592371745564</v>
      </c>
      <c r="AE28" s="145">
        <v>1</v>
      </c>
      <c r="AF28" s="42">
        <f t="shared" si="21"/>
        <v>721.9592371745564</v>
      </c>
      <c r="AG28" s="72">
        <f t="shared" si="18"/>
        <v>759.7899012025032</v>
      </c>
      <c r="AH28" s="145">
        <v>1</v>
      </c>
      <c r="AI28" s="72">
        <f t="shared" si="15"/>
        <v>759.7899012025032</v>
      </c>
      <c r="AJ28" s="145">
        <v>1</v>
      </c>
      <c r="AK28" s="72">
        <f t="shared" si="16"/>
        <v>759.7899012025032</v>
      </c>
      <c r="AL28" s="145">
        <v>1</v>
      </c>
      <c r="AM28" s="72">
        <f t="shared" si="17"/>
        <v>759.7899012025032</v>
      </c>
    </row>
    <row r="29" spans="2:39" ht="13.5" customHeight="1">
      <c r="B29" s="56"/>
      <c r="C29" s="56"/>
      <c r="D29" s="57"/>
      <c r="E29" s="42">
        <v>0</v>
      </c>
      <c r="F29" s="42"/>
      <c r="G29" s="42">
        <f t="shared" si="3"/>
        <v>0</v>
      </c>
      <c r="H29" s="42">
        <v>0</v>
      </c>
      <c r="I29" s="42">
        <f t="shared" si="4"/>
        <v>0</v>
      </c>
      <c r="J29" s="42">
        <v>0</v>
      </c>
      <c r="K29" s="42">
        <f t="shared" si="5"/>
        <v>0</v>
      </c>
      <c r="L29" s="42">
        <f t="shared" si="6"/>
        <v>0</v>
      </c>
      <c r="M29" s="145"/>
      <c r="N29" s="42">
        <f t="shared" si="7"/>
        <v>0</v>
      </c>
      <c r="O29" s="145">
        <v>0</v>
      </c>
      <c r="P29" s="42">
        <f t="shared" si="8"/>
        <v>0</v>
      </c>
      <c r="Q29" s="145">
        <v>0</v>
      </c>
      <c r="R29" s="42">
        <f t="shared" si="9"/>
        <v>0</v>
      </c>
      <c r="S29" s="42">
        <f t="shared" si="10"/>
        <v>0</v>
      </c>
      <c r="T29" s="145"/>
      <c r="U29" s="42">
        <f t="shared" si="11"/>
        <v>0</v>
      </c>
      <c r="V29" s="145">
        <v>0</v>
      </c>
      <c r="W29" s="42">
        <f t="shared" si="12"/>
        <v>0</v>
      </c>
      <c r="X29" s="145">
        <v>0</v>
      </c>
      <c r="Y29" s="42">
        <f t="shared" si="13"/>
        <v>0</v>
      </c>
      <c r="Z29" s="42">
        <f t="shared" si="14"/>
        <v>0</v>
      </c>
      <c r="AA29" s="145"/>
      <c r="AB29" s="42">
        <f t="shared" si="19"/>
        <v>0</v>
      </c>
      <c r="AC29" s="145">
        <v>0</v>
      </c>
      <c r="AD29" s="42">
        <f t="shared" si="20"/>
        <v>0</v>
      </c>
      <c r="AE29" s="145">
        <v>0</v>
      </c>
      <c r="AF29" s="42">
        <f t="shared" si="21"/>
        <v>0</v>
      </c>
      <c r="AG29" s="72">
        <f t="shared" si="18"/>
        <v>0</v>
      </c>
      <c r="AH29" s="145"/>
      <c r="AI29" s="72">
        <f t="shared" si="15"/>
        <v>0</v>
      </c>
      <c r="AJ29" s="145">
        <v>0</v>
      </c>
      <c r="AK29" s="72">
        <f t="shared" si="16"/>
        <v>0</v>
      </c>
      <c r="AL29" s="145">
        <v>0</v>
      </c>
      <c r="AM29" s="72">
        <f t="shared" si="17"/>
        <v>0</v>
      </c>
    </row>
    <row r="30" spans="2:39" ht="13.5" customHeight="1">
      <c r="B30" s="12"/>
      <c r="C30" s="12" t="s">
        <v>293</v>
      </c>
      <c r="D30" s="15" t="s">
        <v>21</v>
      </c>
      <c r="E30" s="42">
        <v>335.37971735461423</v>
      </c>
      <c r="F30" s="42">
        <v>3</v>
      </c>
      <c r="G30" s="42">
        <f t="shared" si="3"/>
        <v>1006.1391520638426</v>
      </c>
      <c r="H30" s="42">
        <v>3</v>
      </c>
      <c r="I30" s="42">
        <f t="shared" si="4"/>
        <v>1006.1391520638426</v>
      </c>
      <c r="J30" s="42">
        <v>4</v>
      </c>
      <c r="K30" s="42">
        <f t="shared" si="5"/>
        <v>1341.518869418457</v>
      </c>
      <c r="L30" s="42">
        <f t="shared" si="6"/>
        <v>356.23060976226793</v>
      </c>
      <c r="M30" s="145">
        <v>3</v>
      </c>
      <c r="N30" s="42">
        <f t="shared" si="7"/>
        <v>1068.6918292868038</v>
      </c>
      <c r="O30" s="145">
        <v>3</v>
      </c>
      <c r="P30" s="42">
        <f t="shared" si="8"/>
        <v>1068.6918292868038</v>
      </c>
      <c r="Q30" s="145">
        <v>4</v>
      </c>
      <c r="R30" s="42">
        <f t="shared" si="9"/>
        <v>1424.9224390490717</v>
      </c>
      <c r="S30" s="42">
        <f t="shared" si="10"/>
        <v>377.2482157382417</v>
      </c>
      <c r="T30" s="145">
        <v>3</v>
      </c>
      <c r="U30" s="42">
        <f t="shared" si="11"/>
        <v>1131.744647214725</v>
      </c>
      <c r="V30" s="145">
        <v>3</v>
      </c>
      <c r="W30" s="42">
        <f t="shared" si="12"/>
        <v>1131.744647214725</v>
      </c>
      <c r="X30" s="145">
        <v>4</v>
      </c>
      <c r="Y30" s="42">
        <f t="shared" si="13"/>
        <v>1508.9928629529668</v>
      </c>
      <c r="Z30" s="42">
        <f t="shared" si="14"/>
        <v>482.04777007032527</v>
      </c>
      <c r="AA30" s="145">
        <v>3</v>
      </c>
      <c r="AB30" s="42">
        <f t="shared" si="19"/>
        <v>1446.1433102109759</v>
      </c>
      <c r="AC30" s="145">
        <v>3</v>
      </c>
      <c r="AD30" s="42">
        <f t="shared" si="20"/>
        <v>1446.1433102109759</v>
      </c>
      <c r="AE30" s="145">
        <v>4</v>
      </c>
      <c r="AF30" s="42">
        <f t="shared" si="21"/>
        <v>1928.191080281301</v>
      </c>
      <c r="AG30" s="72">
        <f t="shared" si="18"/>
        <v>507.30707322201033</v>
      </c>
      <c r="AH30" s="145">
        <v>3</v>
      </c>
      <c r="AI30" s="72">
        <f t="shared" si="15"/>
        <v>1521.921219666031</v>
      </c>
      <c r="AJ30" s="145">
        <v>3</v>
      </c>
      <c r="AK30" s="72">
        <f t="shared" si="16"/>
        <v>1521.921219666031</v>
      </c>
      <c r="AL30" s="145">
        <v>4</v>
      </c>
      <c r="AM30" s="72">
        <f t="shared" si="17"/>
        <v>2029.2282928880413</v>
      </c>
    </row>
    <row r="31" spans="2:39" ht="13.5" customHeight="1">
      <c r="B31" s="15">
        <v>14</v>
      </c>
      <c r="C31" s="12" t="s">
        <v>61</v>
      </c>
      <c r="D31" s="15" t="s">
        <v>75</v>
      </c>
      <c r="E31" s="42">
        <v>10044.622534770695</v>
      </c>
      <c r="F31" s="42">
        <v>1</v>
      </c>
      <c r="G31" s="42">
        <f t="shared" si="3"/>
        <v>10044.622534770695</v>
      </c>
      <c r="H31" s="42">
        <v>1</v>
      </c>
      <c r="I31" s="42">
        <f t="shared" si="4"/>
        <v>10044.622534770695</v>
      </c>
      <c r="J31" s="42">
        <v>1</v>
      </c>
      <c r="K31" s="42">
        <f t="shared" si="5"/>
        <v>10044.622534770695</v>
      </c>
      <c r="L31" s="42">
        <v>10669.106762379924</v>
      </c>
      <c r="M31" s="145">
        <v>1</v>
      </c>
      <c r="N31" s="42">
        <v>10669.106762379924</v>
      </c>
      <c r="O31" s="145">
        <v>1</v>
      </c>
      <c r="P31" s="42">
        <v>10669.106762379924</v>
      </c>
      <c r="Q31" s="145">
        <v>1</v>
      </c>
      <c r="R31" s="42">
        <v>10669.106762379924</v>
      </c>
      <c r="S31" s="42">
        <f t="shared" si="10"/>
        <v>11298.58406136034</v>
      </c>
      <c r="T31" s="145">
        <v>1</v>
      </c>
      <c r="U31" s="42">
        <f t="shared" si="11"/>
        <v>11298.58406136034</v>
      </c>
      <c r="V31" s="145">
        <v>1</v>
      </c>
      <c r="W31" s="42">
        <f t="shared" si="12"/>
        <v>11298.58406136034</v>
      </c>
      <c r="X31" s="145">
        <v>1</v>
      </c>
      <c r="Y31" s="42">
        <f t="shared" si="13"/>
        <v>11298.58406136034</v>
      </c>
      <c r="Z31" s="42">
        <f t="shared" si="14"/>
        <v>14437.330713606243</v>
      </c>
      <c r="AA31" s="145">
        <v>1</v>
      </c>
      <c r="AB31" s="42">
        <f t="shared" si="19"/>
        <v>14437.330713606243</v>
      </c>
      <c r="AC31" s="145">
        <v>1</v>
      </c>
      <c r="AD31" s="42">
        <f t="shared" si="20"/>
        <v>14437.330713606243</v>
      </c>
      <c r="AE31" s="145">
        <v>1</v>
      </c>
      <c r="AF31" s="42">
        <f t="shared" si="21"/>
        <v>14437.330713606243</v>
      </c>
      <c r="AG31" s="72">
        <f t="shared" si="18"/>
        <v>15193.84684299921</v>
      </c>
      <c r="AH31" s="145">
        <v>1</v>
      </c>
      <c r="AI31" s="72">
        <f t="shared" si="15"/>
        <v>15193.84684299921</v>
      </c>
      <c r="AJ31" s="145">
        <v>1</v>
      </c>
      <c r="AK31" s="72">
        <f t="shared" si="16"/>
        <v>15193.84684299921</v>
      </c>
      <c r="AL31" s="145">
        <v>1</v>
      </c>
      <c r="AM31" s="72">
        <f t="shared" si="17"/>
        <v>15193.84684299921</v>
      </c>
    </row>
    <row r="32" spans="2:39" ht="13.5" customHeight="1">
      <c r="B32" s="15">
        <v>15</v>
      </c>
      <c r="C32" s="12" t="s">
        <v>62</v>
      </c>
      <c r="D32" s="15" t="s">
        <v>21</v>
      </c>
      <c r="E32" s="42">
        <v>2008.9412759400068</v>
      </c>
      <c r="F32" s="42">
        <v>3</v>
      </c>
      <c r="G32" s="42">
        <f t="shared" si="3"/>
        <v>6026.823827820021</v>
      </c>
      <c r="H32" s="42">
        <v>3</v>
      </c>
      <c r="I32" s="42">
        <f t="shared" si="4"/>
        <v>6026.823827820021</v>
      </c>
      <c r="J32" s="42">
        <v>4</v>
      </c>
      <c r="K32" s="42">
        <f t="shared" si="5"/>
        <v>8035.765103760027</v>
      </c>
      <c r="L32" s="42">
        <v>2133.839164006473</v>
      </c>
      <c r="M32" s="145">
        <v>3</v>
      </c>
      <c r="N32" s="42">
        <v>6401.517492019419</v>
      </c>
      <c r="O32" s="145">
        <v>3</v>
      </c>
      <c r="P32" s="42">
        <v>6401.517492019419</v>
      </c>
      <c r="Q32" s="145">
        <v>4</v>
      </c>
      <c r="R32" s="42">
        <v>8535.356656025891</v>
      </c>
      <c r="S32" s="42">
        <f t="shared" si="10"/>
        <v>2259.7356746828546</v>
      </c>
      <c r="T32" s="145">
        <v>3</v>
      </c>
      <c r="U32" s="42">
        <f t="shared" si="11"/>
        <v>6779.207024048564</v>
      </c>
      <c r="V32" s="145">
        <v>3</v>
      </c>
      <c r="W32" s="42">
        <f t="shared" si="12"/>
        <v>6779.207024048564</v>
      </c>
      <c r="X32" s="145">
        <v>4</v>
      </c>
      <c r="Y32" s="42">
        <f t="shared" si="13"/>
        <v>9038.942698731418</v>
      </c>
      <c r="Z32" s="42">
        <f t="shared" si="14"/>
        <v>2887.490245109752</v>
      </c>
      <c r="AA32" s="145">
        <v>3</v>
      </c>
      <c r="AB32" s="42">
        <f t="shared" si="19"/>
        <v>8662.470735329256</v>
      </c>
      <c r="AC32" s="145">
        <v>3</v>
      </c>
      <c r="AD32" s="42">
        <f t="shared" si="20"/>
        <v>8662.470735329256</v>
      </c>
      <c r="AE32" s="145">
        <v>4</v>
      </c>
      <c r="AF32" s="42">
        <f t="shared" si="21"/>
        <v>11549.960980439007</v>
      </c>
      <c r="AG32" s="72">
        <f t="shared" si="18"/>
        <v>3038.794733953503</v>
      </c>
      <c r="AH32" s="145">
        <v>3</v>
      </c>
      <c r="AI32" s="72">
        <f t="shared" si="15"/>
        <v>9116.38420186051</v>
      </c>
      <c r="AJ32" s="145">
        <v>3</v>
      </c>
      <c r="AK32" s="72">
        <f t="shared" si="16"/>
        <v>9116.38420186051</v>
      </c>
      <c r="AL32" s="145">
        <v>4</v>
      </c>
      <c r="AM32" s="72">
        <f t="shared" si="17"/>
        <v>12155.178935814012</v>
      </c>
    </row>
    <row r="33" spans="2:39" ht="13.5" customHeight="1">
      <c r="B33" s="15">
        <v>16</v>
      </c>
      <c r="C33" s="12" t="s">
        <v>63</v>
      </c>
      <c r="D33" s="15" t="s">
        <v>75</v>
      </c>
      <c r="E33" s="42">
        <v>14062.72953307694</v>
      </c>
      <c r="F33" s="42">
        <v>1</v>
      </c>
      <c r="G33" s="42">
        <f t="shared" si="3"/>
        <v>14062.72953307694</v>
      </c>
      <c r="H33" s="42">
        <v>1</v>
      </c>
      <c r="I33" s="42">
        <f t="shared" si="4"/>
        <v>14062.72953307694</v>
      </c>
      <c r="J33" s="42">
        <v>1</v>
      </c>
      <c r="K33" s="42">
        <f t="shared" si="5"/>
        <v>14062.72953307694</v>
      </c>
      <c r="L33" s="42">
        <v>14937.023490877866</v>
      </c>
      <c r="M33" s="145">
        <v>1</v>
      </c>
      <c r="N33" s="42">
        <v>14937.023490877866</v>
      </c>
      <c r="O33" s="145">
        <v>1</v>
      </c>
      <c r="P33" s="42">
        <v>14937.023490877866</v>
      </c>
      <c r="Q33" s="145">
        <v>1</v>
      </c>
      <c r="R33" s="42">
        <v>14937.023490877866</v>
      </c>
      <c r="S33" s="42">
        <f t="shared" si="10"/>
        <v>15818.307876839659</v>
      </c>
      <c r="T33" s="145">
        <v>1</v>
      </c>
      <c r="U33" s="42">
        <f t="shared" si="11"/>
        <v>15818.307876839659</v>
      </c>
      <c r="V33" s="145">
        <v>1</v>
      </c>
      <c r="W33" s="42">
        <f t="shared" si="12"/>
        <v>15818.307876839659</v>
      </c>
      <c r="X33" s="145">
        <v>1</v>
      </c>
      <c r="Y33" s="42">
        <f t="shared" si="13"/>
        <v>15818.307876839659</v>
      </c>
      <c r="Z33" s="42">
        <f t="shared" si="14"/>
        <v>20212.633805025718</v>
      </c>
      <c r="AA33" s="145">
        <v>1</v>
      </c>
      <c r="AB33" s="42">
        <f t="shared" si="19"/>
        <v>20212.633805025718</v>
      </c>
      <c r="AC33" s="145">
        <v>1</v>
      </c>
      <c r="AD33" s="42">
        <f t="shared" si="20"/>
        <v>20212.633805025718</v>
      </c>
      <c r="AE33" s="145">
        <v>1</v>
      </c>
      <c r="AF33" s="42">
        <f t="shared" si="21"/>
        <v>20212.633805025718</v>
      </c>
      <c r="AG33" s="72">
        <f t="shared" si="18"/>
        <v>21271.775816409066</v>
      </c>
      <c r="AH33" s="145">
        <v>1</v>
      </c>
      <c r="AI33" s="72">
        <f t="shared" si="15"/>
        <v>21271.775816409066</v>
      </c>
      <c r="AJ33" s="145">
        <v>1</v>
      </c>
      <c r="AK33" s="72">
        <f t="shared" si="16"/>
        <v>21271.775816409066</v>
      </c>
      <c r="AL33" s="145">
        <v>1</v>
      </c>
      <c r="AM33" s="72">
        <f t="shared" si="17"/>
        <v>21271.775816409066</v>
      </c>
    </row>
    <row r="34" spans="2:39" s="264" customFormat="1" ht="13.5" customHeight="1">
      <c r="B34" s="260">
        <v>17</v>
      </c>
      <c r="C34" s="259" t="s">
        <v>294</v>
      </c>
      <c r="D34" s="260" t="s">
        <v>21</v>
      </c>
      <c r="E34" s="261">
        <v>1934.8829847381592</v>
      </c>
      <c r="F34" s="261">
        <v>0</v>
      </c>
      <c r="G34" s="261">
        <f t="shared" si="3"/>
        <v>0</v>
      </c>
      <c r="H34" s="261">
        <v>1</v>
      </c>
      <c r="I34" s="261">
        <f t="shared" si="4"/>
        <v>1934.8829847381592</v>
      </c>
      <c r="J34" s="261">
        <v>1</v>
      </c>
      <c r="K34" s="261">
        <f t="shared" si="5"/>
        <v>1934.8829847381592</v>
      </c>
      <c r="L34" s="261">
        <v>2055.176594782315</v>
      </c>
      <c r="M34" s="262">
        <v>0</v>
      </c>
      <c r="N34" s="261">
        <v>0</v>
      </c>
      <c r="O34" s="262">
        <v>1</v>
      </c>
      <c r="P34" s="261">
        <v>2055.176594782315</v>
      </c>
      <c r="Q34" s="262">
        <v>1</v>
      </c>
      <c r="R34" s="261">
        <v>2055.176594782315</v>
      </c>
      <c r="S34" s="261">
        <f t="shared" si="10"/>
        <v>2176.4320138744715</v>
      </c>
      <c r="T34" s="262">
        <v>0</v>
      </c>
      <c r="U34" s="261">
        <f t="shared" si="11"/>
        <v>0</v>
      </c>
      <c r="V34" s="262">
        <v>1</v>
      </c>
      <c r="W34" s="261">
        <f t="shared" si="12"/>
        <v>2176.4320138744715</v>
      </c>
      <c r="X34" s="262">
        <v>1</v>
      </c>
      <c r="Y34" s="261">
        <f t="shared" si="13"/>
        <v>2176.4320138744715</v>
      </c>
      <c r="Z34" s="261">
        <f t="shared" si="14"/>
        <v>2781.0448273288</v>
      </c>
      <c r="AA34" s="262">
        <v>0</v>
      </c>
      <c r="AB34" s="261">
        <f t="shared" si="19"/>
        <v>0</v>
      </c>
      <c r="AC34" s="262">
        <v>1</v>
      </c>
      <c r="AD34" s="261">
        <f t="shared" si="20"/>
        <v>2781.0448273288</v>
      </c>
      <c r="AE34" s="262">
        <v>1</v>
      </c>
      <c r="AF34" s="261">
        <f t="shared" si="21"/>
        <v>2781.0448273288</v>
      </c>
      <c r="AG34" s="263">
        <f t="shared" si="18"/>
        <v>2926.771576280829</v>
      </c>
      <c r="AH34" s="262">
        <v>0</v>
      </c>
      <c r="AI34" s="263">
        <f t="shared" si="15"/>
        <v>0</v>
      </c>
      <c r="AJ34" s="262">
        <v>1</v>
      </c>
      <c r="AK34" s="263">
        <f t="shared" si="16"/>
        <v>2926.771576280829</v>
      </c>
      <c r="AL34" s="262">
        <v>1</v>
      </c>
      <c r="AM34" s="263">
        <f t="shared" si="17"/>
        <v>2926.771576280829</v>
      </c>
    </row>
    <row r="35" spans="2:39" ht="13.5" customHeight="1">
      <c r="B35" s="15">
        <v>18</v>
      </c>
      <c r="C35" s="12" t="s">
        <v>238</v>
      </c>
      <c r="D35" s="15" t="s">
        <v>21</v>
      </c>
      <c r="E35" s="42">
        <v>1406.2588931580049</v>
      </c>
      <c r="F35" s="42">
        <v>3</v>
      </c>
      <c r="G35" s="42">
        <f t="shared" si="3"/>
        <v>4218.776679474015</v>
      </c>
      <c r="H35" s="42">
        <v>3</v>
      </c>
      <c r="I35" s="42">
        <f t="shared" si="4"/>
        <v>4218.776679474015</v>
      </c>
      <c r="J35" s="42">
        <v>4</v>
      </c>
      <c r="K35" s="42">
        <f t="shared" si="5"/>
        <v>5625.0355726320195</v>
      </c>
      <c r="L35" s="42">
        <v>1493.687414804531</v>
      </c>
      <c r="M35" s="145">
        <v>3</v>
      </c>
      <c r="N35" s="42">
        <v>4481.062244413593</v>
      </c>
      <c r="O35" s="145">
        <v>3</v>
      </c>
      <c r="P35" s="42">
        <v>4481.062244413593</v>
      </c>
      <c r="Q35" s="145">
        <v>4</v>
      </c>
      <c r="R35" s="42">
        <v>5974.749659218124</v>
      </c>
      <c r="S35" s="42">
        <f t="shared" si="10"/>
        <v>1581.8149722779983</v>
      </c>
      <c r="T35" s="145">
        <v>3</v>
      </c>
      <c r="U35" s="42">
        <f t="shared" si="11"/>
        <v>4745.444916833995</v>
      </c>
      <c r="V35" s="145">
        <v>3</v>
      </c>
      <c r="W35" s="42">
        <f t="shared" si="12"/>
        <v>4745.444916833995</v>
      </c>
      <c r="X35" s="145">
        <v>4</v>
      </c>
      <c r="Y35" s="42">
        <f t="shared" si="13"/>
        <v>6327.259889111993</v>
      </c>
      <c r="Z35" s="42">
        <f t="shared" si="14"/>
        <v>2021.2431715768264</v>
      </c>
      <c r="AA35" s="145">
        <v>3</v>
      </c>
      <c r="AB35" s="42">
        <f t="shared" si="19"/>
        <v>6063.729514730479</v>
      </c>
      <c r="AC35" s="145">
        <v>3</v>
      </c>
      <c r="AD35" s="42">
        <f t="shared" si="20"/>
        <v>6063.729514730479</v>
      </c>
      <c r="AE35" s="145">
        <v>4</v>
      </c>
      <c r="AF35" s="42">
        <f t="shared" si="21"/>
        <v>8084.972686307306</v>
      </c>
      <c r="AG35" s="72">
        <f t="shared" si="18"/>
        <v>2127.156313767452</v>
      </c>
      <c r="AH35" s="145">
        <v>3</v>
      </c>
      <c r="AI35" s="72">
        <f t="shared" si="15"/>
        <v>6381.468941302356</v>
      </c>
      <c r="AJ35" s="145">
        <v>3</v>
      </c>
      <c r="AK35" s="72">
        <f t="shared" si="16"/>
        <v>6381.468941302356</v>
      </c>
      <c r="AL35" s="145">
        <v>4</v>
      </c>
      <c r="AM35" s="72">
        <f t="shared" si="17"/>
        <v>8508.625255069808</v>
      </c>
    </row>
    <row r="36" spans="2:39" ht="13.5" customHeight="1">
      <c r="B36" s="15">
        <v>19</v>
      </c>
      <c r="C36" s="12" t="s">
        <v>239</v>
      </c>
      <c r="D36" s="15" t="s">
        <v>75</v>
      </c>
      <c r="E36" s="42">
        <v>2579.8439796508783</v>
      </c>
      <c r="F36" s="42">
        <v>1</v>
      </c>
      <c r="G36" s="42">
        <f t="shared" si="3"/>
        <v>2579.8439796508783</v>
      </c>
      <c r="H36" s="42">
        <v>1</v>
      </c>
      <c r="I36" s="42">
        <f t="shared" si="4"/>
        <v>2579.8439796508783</v>
      </c>
      <c r="J36" s="42">
        <v>1</v>
      </c>
      <c r="K36" s="42">
        <f t="shared" si="5"/>
        <v>2579.8439796508783</v>
      </c>
      <c r="L36" s="42">
        <v>2740.235459709753</v>
      </c>
      <c r="M36" s="145">
        <v>1</v>
      </c>
      <c r="N36" s="42">
        <v>2740.235459709753</v>
      </c>
      <c r="O36" s="145">
        <v>1</v>
      </c>
      <c r="P36" s="42">
        <v>2740.235459709753</v>
      </c>
      <c r="Q36" s="145">
        <v>1</v>
      </c>
      <c r="R36" s="42">
        <v>2740.235459709753</v>
      </c>
      <c r="S36" s="42">
        <f t="shared" si="10"/>
        <v>2901.909351832628</v>
      </c>
      <c r="T36" s="145">
        <v>1</v>
      </c>
      <c r="U36" s="42">
        <f t="shared" si="11"/>
        <v>2901.909351832628</v>
      </c>
      <c r="V36" s="145">
        <v>1</v>
      </c>
      <c r="W36" s="42">
        <f t="shared" si="12"/>
        <v>2901.909351832628</v>
      </c>
      <c r="X36" s="145">
        <v>1</v>
      </c>
      <c r="Y36" s="42">
        <f t="shared" si="13"/>
        <v>2901.909351832628</v>
      </c>
      <c r="Z36" s="42">
        <f t="shared" si="14"/>
        <v>3708.059769771732</v>
      </c>
      <c r="AA36" s="145">
        <v>1</v>
      </c>
      <c r="AB36" s="42">
        <f t="shared" si="19"/>
        <v>3708.059769771732</v>
      </c>
      <c r="AC36" s="145">
        <v>1</v>
      </c>
      <c r="AD36" s="42">
        <f t="shared" si="20"/>
        <v>3708.059769771732</v>
      </c>
      <c r="AE36" s="145">
        <v>1</v>
      </c>
      <c r="AF36" s="42">
        <f t="shared" si="21"/>
        <v>3708.059769771732</v>
      </c>
      <c r="AG36" s="72">
        <f t="shared" si="18"/>
        <v>3902.3621017077708</v>
      </c>
      <c r="AH36" s="145">
        <v>1</v>
      </c>
      <c r="AI36" s="72">
        <f t="shared" si="15"/>
        <v>3902.3621017077708</v>
      </c>
      <c r="AJ36" s="145">
        <v>1</v>
      </c>
      <c r="AK36" s="72">
        <f t="shared" si="16"/>
        <v>3902.3621017077708</v>
      </c>
      <c r="AL36" s="145">
        <v>1</v>
      </c>
      <c r="AM36" s="72">
        <f t="shared" si="17"/>
        <v>3902.3621017077708</v>
      </c>
    </row>
    <row r="37" spans="2:39" ht="13.5" customHeight="1">
      <c r="B37" s="15">
        <v>20</v>
      </c>
      <c r="C37" s="12" t="s">
        <v>295</v>
      </c>
      <c r="D37" s="15" t="s">
        <v>21</v>
      </c>
      <c r="E37" s="42">
        <v>16.768985867730713</v>
      </c>
      <c r="F37" s="42">
        <v>106</v>
      </c>
      <c r="G37" s="42">
        <f t="shared" si="3"/>
        <v>1777.5125019794555</v>
      </c>
      <c r="H37" s="42">
        <v>106</v>
      </c>
      <c r="I37" s="42">
        <f t="shared" si="4"/>
        <v>1777.5125019794555</v>
      </c>
      <c r="J37" s="42">
        <v>111</v>
      </c>
      <c r="K37" s="42">
        <f t="shared" si="5"/>
        <v>1861.357431318109</v>
      </c>
      <c r="L37" s="42">
        <v>17.811530488113398</v>
      </c>
      <c r="M37" s="145">
        <v>106</v>
      </c>
      <c r="N37" s="42">
        <v>1888.0222317400203</v>
      </c>
      <c r="O37" s="145">
        <v>106</v>
      </c>
      <c r="P37" s="42">
        <v>1888.0222317400203</v>
      </c>
      <c r="Q37" s="145">
        <v>111</v>
      </c>
      <c r="R37" s="42">
        <v>1977.0798841805872</v>
      </c>
      <c r="S37" s="42">
        <f t="shared" si="10"/>
        <v>18.862410786912086</v>
      </c>
      <c r="T37" s="145">
        <v>106</v>
      </c>
      <c r="U37" s="42">
        <f t="shared" si="11"/>
        <v>1999.4155434126812</v>
      </c>
      <c r="V37" s="145">
        <v>106</v>
      </c>
      <c r="W37" s="42">
        <f t="shared" si="12"/>
        <v>1999.4155434126812</v>
      </c>
      <c r="X37" s="145">
        <v>111</v>
      </c>
      <c r="Y37" s="42">
        <f t="shared" si="13"/>
        <v>2093.7275973472415</v>
      </c>
      <c r="Z37" s="42">
        <f t="shared" si="14"/>
        <v>24.102388503516266</v>
      </c>
      <c r="AA37" s="145">
        <v>106</v>
      </c>
      <c r="AB37" s="42">
        <f t="shared" si="19"/>
        <v>2554.853181372724</v>
      </c>
      <c r="AC37" s="145">
        <v>106</v>
      </c>
      <c r="AD37" s="42">
        <f t="shared" si="20"/>
        <v>2554.853181372724</v>
      </c>
      <c r="AE37" s="145">
        <v>111</v>
      </c>
      <c r="AF37" s="42">
        <f t="shared" si="21"/>
        <v>2675.3651238903058</v>
      </c>
      <c r="AG37" s="72">
        <f t="shared" si="18"/>
        <v>25.365353661100517</v>
      </c>
      <c r="AH37" s="145">
        <v>106</v>
      </c>
      <c r="AI37" s="72">
        <f t="shared" si="15"/>
        <v>2688.727488076655</v>
      </c>
      <c r="AJ37" s="145">
        <v>106</v>
      </c>
      <c r="AK37" s="72">
        <f t="shared" si="16"/>
        <v>2688.727488076655</v>
      </c>
      <c r="AL37" s="145">
        <v>111</v>
      </c>
      <c r="AM37" s="72">
        <f t="shared" si="17"/>
        <v>2815.5542563821573</v>
      </c>
    </row>
    <row r="38" spans="2:39" ht="13.5" customHeight="1">
      <c r="B38" s="15">
        <v>21</v>
      </c>
      <c r="C38" s="12" t="s">
        <v>64</v>
      </c>
      <c r="D38" s="15" t="s">
        <v>75</v>
      </c>
      <c r="E38" s="42">
        <v>3013.2577682322267</v>
      </c>
      <c r="F38" s="42">
        <v>1</v>
      </c>
      <c r="G38" s="42">
        <f t="shared" si="3"/>
        <v>3013.2577682322267</v>
      </c>
      <c r="H38" s="42">
        <v>1</v>
      </c>
      <c r="I38" s="42">
        <f t="shared" si="4"/>
        <v>3013.2577682322267</v>
      </c>
      <c r="J38" s="42">
        <v>1</v>
      </c>
      <c r="K38" s="42">
        <f t="shared" si="5"/>
        <v>3013.2577682322267</v>
      </c>
      <c r="L38" s="42">
        <v>3200.5950169409925</v>
      </c>
      <c r="M38" s="145">
        <v>1</v>
      </c>
      <c r="N38" s="42">
        <v>3200.5950169409925</v>
      </c>
      <c r="O38" s="145">
        <v>1</v>
      </c>
      <c r="P38" s="42">
        <v>3200.5950169409925</v>
      </c>
      <c r="Q38" s="145">
        <v>1</v>
      </c>
      <c r="R38" s="42">
        <v>3200.5950169409925</v>
      </c>
      <c r="S38" s="42">
        <f t="shared" si="10"/>
        <v>3389.430122940511</v>
      </c>
      <c r="T38" s="145">
        <v>1</v>
      </c>
      <c r="U38" s="42">
        <f t="shared" si="11"/>
        <v>3389.430122940511</v>
      </c>
      <c r="V38" s="145">
        <v>1</v>
      </c>
      <c r="W38" s="42">
        <f t="shared" si="12"/>
        <v>3389.430122940511</v>
      </c>
      <c r="X38" s="145">
        <v>1</v>
      </c>
      <c r="Y38" s="42">
        <f t="shared" si="13"/>
        <v>3389.430122940511</v>
      </c>
      <c r="Z38" s="42">
        <f t="shared" si="14"/>
        <v>4331.013811093385</v>
      </c>
      <c r="AA38" s="145">
        <v>1</v>
      </c>
      <c r="AB38" s="42">
        <f t="shared" si="19"/>
        <v>4331.013811093385</v>
      </c>
      <c r="AC38" s="145">
        <v>1</v>
      </c>
      <c r="AD38" s="42">
        <f t="shared" si="20"/>
        <v>4331.013811093385</v>
      </c>
      <c r="AE38" s="145">
        <v>1</v>
      </c>
      <c r="AF38" s="42">
        <f t="shared" si="21"/>
        <v>4331.013811093385</v>
      </c>
      <c r="AG38" s="72">
        <f t="shared" si="18"/>
        <v>4557.9589347946785</v>
      </c>
      <c r="AH38" s="145">
        <v>1</v>
      </c>
      <c r="AI38" s="72">
        <f t="shared" si="15"/>
        <v>4557.9589347946785</v>
      </c>
      <c r="AJ38" s="145">
        <v>1</v>
      </c>
      <c r="AK38" s="72">
        <f t="shared" si="16"/>
        <v>4557.9589347946785</v>
      </c>
      <c r="AL38" s="145">
        <v>1</v>
      </c>
      <c r="AM38" s="72">
        <f t="shared" si="17"/>
        <v>4557.9589347946785</v>
      </c>
    </row>
    <row r="39" spans="2:39" ht="13.5" customHeight="1">
      <c r="B39" s="15">
        <v>22</v>
      </c>
      <c r="C39" s="12" t="s">
        <v>65</v>
      </c>
      <c r="D39" s="15" t="s">
        <v>75</v>
      </c>
      <c r="E39" s="42">
        <v>803.6213996612487</v>
      </c>
      <c r="F39" s="42">
        <v>1</v>
      </c>
      <c r="G39" s="42">
        <f t="shared" si="3"/>
        <v>803.6213996612487</v>
      </c>
      <c r="H39" s="42">
        <v>1</v>
      </c>
      <c r="I39" s="42">
        <f t="shared" si="4"/>
        <v>803.6213996612487</v>
      </c>
      <c r="J39" s="42">
        <v>1</v>
      </c>
      <c r="K39" s="42">
        <f t="shared" si="5"/>
        <v>803.6213996612487</v>
      </c>
      <c r="L39" s="42">
        <v>853.5833456995881</v>
      </c>
      <c r="M39" s="145">
        <v>1</v>
      </c>
      <c r="N39" s="42">
        <v>853.5833456995881</v>
      </c>
      <c r="O39" s="145">
        <v>1</v>
      </c>
      <c r="P39" s="42">
        <v>853.5833456995881</v>
      </c>
      <c r="Q39" s="145">
        <v>1</v>
      </c>
      <c r="R39" s="42">
        <v>853.5833456995881</v>
      </c>
      <c r="S39" s="42">
        <f t="shared" si="10"/>
        <v>903.9447630958638</v>
      </c>
      <c r="T39" s="145">
        <v>1</v>
      </c>
      <c r="U39" s="42">
        <f t="shared" si="11"/>
        <v>903.9447630958638</v>
      </c>
      <c r="V39" s="145">
        <v>1</v>
      </c>
      <c r="W39" s="42">
        <f t="shared" si="12"/>
        <v>903.9447630958638</v>
      </c>
      <c r="X39" s="145">
        <v>1</v>
      </c>
      <c r="Y39" s="42">
        <f t="shared" si="13"/>
        <v>903.9447630958638</v>
      </c>
      <c r="Z39" s="42">
        <f t="shared" si="14"/>
        <v>1155.0606182838949</v>
      </c>
      <c r="AA39" s="145">
        <v>1</v>
      </c>
      <c r="AB39" s="42">
        <f t="shared" si="19"/>
        <v>1155.0606182838949</v>
      </c>
      <c r="AC39" s="145">
        <v>1</v>
      </c>
      <c r="AD39" s="42">
        <f t="shared" si="20"/>
        <v>1155.0606182838949</v>
      </c>
      <c r="AE39" s="145">
        <v>1</v>
      </c>
      <c r="AF39" s="42">
        <f t="shared" si="21"/>
        <v>1155.0606182838949</v>
      </c>
      <c r="AG39" s="72">
        <f t="shared" si="18"/>
        <v>1215.585794681971</v>
      </c>
      <c r="AH39" s="145">
        <v>1</v>
      </c>
      <c r="AI39" s="72">
        <f t="shared" si="15"/>
        <v>1215.585794681971</v>
      </c>
      <c r="AJ39" s="145">
        <v>1</v>
      </c>
      <c r="AK39" s="72">
        <f t="shared" si="16"/>
        <v>1215.585794681971</v>
      </c>
      <c r="AL39" s="145">
        <v>1</v>
      </c>
      <c r="AM39" s="72">
        <f t="shared" si="17"/>
        <v>1215.585794681971</v>
      </c>
    </row>
    <row r="40" spans="2:39" ht="13.5" customHeight="1">
      <c r="B40" s="15">
        <v>23</v>
      </c>
      <c r="C40" s="12" t="s">
        <v>66</v>
      </c>
      <c r="D40" s="15" t="s">
        <v>75</v>
      </c>
      <c r="E40" s="42">
        <v>602.6515536464452</v>
      </c>
      <c r="F40" s="42">
        <v>1</v>
      </c>
      <c r="G40" s="42">
        <f t="shared" si="3"/>
        <v>602.6515536464452</v>
      </c>
      <c r="H40" s="42">
        <v>1</v>
      </c>
      <c r="I40" s="42">
        <f t="shared" si="4"/>
        <v>602.6515536464452</v>
      </c>
      <c r="J40" s="42">
        <v>1</v>
      </c>
      <c r="K40" s="42">
        <f t="shared" si="5"/>
        <v>602.6515536464452</v>
      </c>
      <c r="L40" s="42">
        <v>640.1190033881984</v>
      </c>
      <c r="M40" s="145">
        <v>1</v>
      </c>
      <c r="N40" s="42">
        <v>640.1190033881984</v>
      </c>
      <c r="O40" s="145">
        <v>1</v>
      </c>
      <c r="P40" s="42">
        <v>640.1190033881984</v>
      </c>
      <c r="Q40" s="145">
        <v>1</v>
      </c>
      <c r="R40" s="42">
        <v>640.1190033881984</v>
      </c>
      <c r="S40" s="42">
        <f t="shared" si="10"/>
        <v>677.886024588102</v>
      </c>
      <c r="T40" s="145">
        <v>1</v>
      </c>
      <c r="U40" s="42">
        <f t="shared" si="11"/>
        <v>677.886024588102</v>
      </c>
      <c r="V40" s="145">
        <v>1</v>
      </c>
      <c r="W40" s="42">
        <f t="shared" si="12"/>
        <v>677.886024588102</v>
      </c>
      <c r="X40" s="145">
        <v>1</v>
      </c>
      <c r="Y40" s="42">
        <f t="shared" si="13"/>
        <v>677.886024588102</v>
      </c>
      <c r="Z40" s="42">
        <f t="shared" si="14"/>
        <v>866.2027622186768</v>
      </c>
      <c r="AA40" s="145">
        <v>1</v>
      </c>
      <c r="AB40" s="42">
        <f t="shared" si="19"/>
        <v>866.2027622186768</v>
      </c>
      <c r="AC40" s="145">
        <v>1</v>
      </c>
      <c r="AD40" s="42">
        <f t="shared" si="20"/>
        <v>866.2027622186768</v>
      </c>
      <c r="AE40" s="145">
        <v>1</v>
      </c>
      <c r="AF40" s="42">
        <f t="shared" si="21"/>
        <v>866.2027622186768</v>
      </c>
      <c r="AG40" s="72">
        <f t="shared" si="18"/>
        <v>911.5917869589355</v>
      </c>
      <c r="AH40" s="145">
        <v>1</v>
      </c>
      <c r="AI40" s="72">
        <f t="shared" si="15"/>
        <v>911.5917869589355</v>
      </c>
      <c r="AJ40" s="145">
        <v>1</v>
      </c>
      <c r="AK40" s="72">
        <f t="shared" si="16"/>
        <v>911.5917869589355</v>
      </c>
      <c r="AL40" s="145">
        <v>1</v>
      </c>
      <c r="AM40" s="72">
        <f t="shared" si="17"/>
        <v>911.5917869589355</v>
      </c>
    </row>
    <row r="41" spans="2:39" ht="13.5" customHeight="1">
      <c r="B41" s="15">
        <v>24</v>
      </c>
      <c r="C41" s="12" t="s">
        <v>296</v>
      </c>
      <c r="D41" s="15" t="s">
        <v>75</v>
      </c>
      <c r="E41" s="42">
        <v>602.6515536464452</v>
      </c>
      <c r="F41" s="42">
        <v>1</v>
      </c>
      <c r="G41" s="42">
        <f t="shared" si="3"/>
        <v>602.6515536464452</v>
      </c>
      <c r="H41" s="42">
        <v>1</v>
      </c>
      <c r="I41" s="42">
        <f t="shared" si="4"/>
        <v>602.6515536464452</v>
      </c>
      <c r="J41" s="42">
        <v>1</v>
      </c>
      <c r="K41" s="42">
        <f t="shared" si="5"/>
        <v>602.6515536464452</v>
      </c>
      <c r="L41" s="42">
        <v>640.1190033881984</v>
      </c>
      <c r="M41" s="145">
        <v>1</v>
      </c>
      <c r="N41" s="42">
        <v>640.1190033881984</v>
      </c>
      <c r="O41" s="145">
        <v>1</v>
      </c>
      <c r="P41" s="42">
        <v>640.1190033881984</v>
      </c>
      <c r="Q41" s="145">
        <v>1</v>
      </c>
      <c r="R41" s="42">
        <v>640.1190033881984</v>
      </c>
      <c r="S41" s="42">
        <f t="shared" si="10"/>
        <v>677.886024588102</v>
      </c>
      <c r="T41" s="145">
        <v>1</v>
      </c>
      <c r="U41" s="42">
        <f t="shared" si="11"/>
        <v>677.886024588102</v>
      </c>
      <c r="V41" s="145">
        <v>1</v>
      </c>
      <c r="W41" s="42">
        <f t="shared" si="12"/>
        <v>677.886024588102</v>
      </c>
      <c r="X41" s="145">
        <v>1</v>
      </c>
      <c r="Y41" s="42">
        <f t="shared" si="13"/>
        <v>677.886024588102</v>
      </c>
      <c r="Z41" s="42">
        <f t="shared" si="14"/>
        <v>866.2027622186768</v>
      </c>
      <c r="AA41" s="145">
        <v>1</v>
      </c>
      <c r="AB41" s="42">
        <f t="shared" si="19"/>
        <v>866.2027622186768</v>
      </c>
      <c r="AC41" s="145">
        <v>1</v>
      </c>
      <c r="AD41" s="42">
        <f t="shared" si="20"/>
        <v>866.2027622186768</v>
      </c>
      <c r="AE41" s="145">
        <v>1</v>
      </c>
      <c r="AF41" s="42">
        <f t="shared" si="21"/>
        <v>866.2027622186768</v>
      </c>
      <c r="AG41" s="72">
        <f t="shared" si="18"/>
        <v>911.5917869589355</v>
      </c>
      <c r="AH41" s="145">
        <v>1</v>
      </c>
      <c r="AI41" s="72">
        <f t="shared" si="15"/>
        <v>911.5917869589355</v>
      </c>
      <c r="AJ41" s="145">
        <v>1</v>
      </c>
      <c r="AK41" s="72">
        <f t="shared" si="16"/>
        <v>911.5917869589355</v>
      </c>
      <c r="AL41" s="145">
        <v>1</v>
      </c>
      <c r="AM41" s="72">
        <f t="shared" si="17"/>
        <v>911.5917869589355</v>
      </c>
    </row>
    <row r="42" spans="2:39" ht="13.5" customHeight="1">
      <c r="B42" s="15">
        <v>25</v>
      </c>
      <c r="C42" s="12" t="s">
        <v>67</v>
      </c>
      <c r="D42" s="15" t="s">
        <v>75</v>
      </c>
      <c r="E42" s="42">
        <v>602.6515536464452</v>
      </c>
      <c r="F42" s="42">
        <v>1</v>
      </c>
      <c r="G42" s="42">
        <f t="shared" si="3"/>
        <v>602.6515536464452</v>
      </c>
      <c r="H42" s="42">
        <v>1</v>
      </c>
      <c r="I42" s="42">
        <f t="shared" si="4"/>
        <v>602.6515536464452</v>
      </c>
      <c r="J42" s="42">
        <v>1</v>
      </c>
      <c r="K42" s="42">
        <f t="shared" si="5"/>
        <v>602.6515536464452</v>
      </c>
      <c r="L42" s="42">
        <v>640.1190033881984</v>
      </c>
      <c r="M42" s="145">
        <v>1</v>
      </c>
      <c r="N42" s="42">
        <v>640.1190033881984</v>
      </c>
      <c r="O42" s="145">
        <v>1</v>
      </c>
      <c r="P42" s="42">
        <v>640.1190033881984</v>
      </c>
      <c r="Q42" s="145">
        <v>1</v>
      </c>
      <c r="R42" s="42">
        <v>640.1190033881984</v>
      </c>
      <c r="S42" s="42">
        <f t="shared" si="10"/>
        <v>677.886024588102</v>
      </c>
      <c r="T42" s="145">
        <v>1</v>
      </c>
      <c r="U42" s="42">
        <f t="shared" si="11"/>
        <v>677.886024588102</v>
      </c>
      <c r="V42" s="145">
        <v>1</v>
      </c>
      <c r="W42" s="42">
        <f t="shared" si="12"/>
        <v>677.886024588102</v>
      </c>
      <c r="X42" s="145">
        <v>1</v>
      </c>
      <c r="Y42" s="42">
        <f t="shared" si="13"/>
        <v>677.886024588102</v>
      </c>
      <c r="Z42" s="42">
        <f t="shared" si="14"/>
        <v>866.2027622186768</v>
      </c>
      <c r="AA42" s="145">
        <v>1</v>
      </c>
      <c r="AB42" s="42">
        <f t="shared" si="19"/>
        <v>866.2027622186768</v>
      </c>
      <c r="AC42" s="145">
        <v>1</v>
      </c>
      <c r="AD42" s="42">
        <f t="shared" si="20"/>
        <v>866.2027622186768</v>
      </c>
      <c r="AE42" s="145">
        <v>1</v>
      </c>
      <c r="AF42" s="42">
        <f t="shared" si="21"/>
        <v>866.2027622186768</v>
      </c>
      <c r="AG42" s="72">
        <f t="shared" si="18"/>
        <v>911.5917869589355</v>
      </c>
      <c r="AH42" s="145">
        <v>1</v>
      </c>
      <c r="AI42" s="72">
        <f t="shared" si="15"/>
        <v>911.5917869589355</v>
      </c>
      <c r="AJ42" s="145">
        <v>1</v>
      </c>
      <c r="AK42" s="72">
        <f t="shared" si="16"/>
        <v>911.5917869589355</v>
      </c>
      <c r="AL42" s="145">
        <v>1</v>
      </c>
      <c r="AM42" s="72">
        <f t="shared" si="17"/>
        <v>911.5917869589355</v>
      </c>
    </row>
    <row r="43" spans="2:39" ht="13.5" customHeight="1">
      <c r="B43" s="15">
        <v>26</v>
      </c>
      <c r="C43" s="12" t="s">
        <v>122</v>
      </c>
      <c r="D43" s="15" t="s">
        <v>75</v>
      </c>
      <c r="E43" s="42">
        <v>1031.9375918603514</v>
      </c>
      <c r="F43" s="42">
        <v>1</v>
      </c>
      <c r="G43" s="42">
        <f t="shared" si="3"/>
        <v>1031.9375918603514</v>
      </c>
      <c r="H43" s="42">
        <v>1</v>
      </c>
      <c r="I43" s="42">
        <f t="shared" si="4"/>
        <v>1031.9375918603514</v>
      </c>
      <c r="J43" s="42">
        <v>1</v>
      </c>
      <c r="K43" s="42">
        <f t="shared" si="5"/>
        <v>1031.9375918603514</v>
      </c>
      <c r="L43" s="42">
        <v>1096.0941838839012</v>
      </c>
      <c r="M43" s="145">
        <v>1</v>
      </c>
      <c r="N43" s="42">
        <v>1096.0941838839012</v>
      </c>
      <c r="O43" s="145">
        <v>1</v>
      </c>
      <c r="P43" s="42">
        <v>1096.0941838839012</v>
      </c>
      <c r="Q43" s="145">
        <v>1</v>
      </c>
      <c r="R43" s="42">
        <v>1096.0941838839012</v>
      </c>
      <c r="S43" s="42">
        <f t="shared" si="10"/>
        <v>1160.7637407330512</v>
      </c>
      <c r="T43" s="145">
        <v>1</v>
      </c>
      <c r="U43" s="42">
        <f t="shared" si="11"/>
        <v>1160.7637407330512</v>
      </c>
      <c r="V43" s="145">
        <v>1</v>
      </c>
      <c r="W43" s="42">
        <f t="shared" si="12"/>
        <v>1160.7637407330512</v>
      </c>
      <c r="X43" s="145">
        <v>1</v>
      </c>
      <c r="Y43" s="42">
        <f t="shared" si="13"/>
        <v>1160.7637407330512</v>
      </c>
      <c r="Z43" s="42">
        <f t="shared" si="14"/>
        <v>1483.223907908693</v>
      </c>
      <c r="AA43" s="145">
        <v>1</v>
      </c>
      <c r="AB43" s="42">
        <f t="shared" si="19"/>
        <v>1483.223907908693</v>
      </c>
      <c r="AC43" s="145">
        <v>1</v>
      </c>
      <c r="AD43" s="42">
        <f t="shared" si="20"/>
        <v>1483.223907908693</v>
      </c>
      <c r="AE43" s="145">
        <v>1</v>
      </c>
      <c r="AF43" s="42">
        <f t="shared" si="21"/>
        <v>1483.223907908693</v>
      </c>
      <c r="AG43" s="72">
        <f t="shared" si="18"/>
        <v>1560.9448406831086</v>
      </c>
      <c r="AH43" s="145">
        <v>1</v>
      </c>
      <c r="AI43" s="72">
        <f t="shared" si="15"/>
        <v>1560.9448406831086</v>
      </c>
      <c r="AJ43" s="145">
        <v>1</v>
      </c>
      <c r="AK43" s="72">
        <f t="shared" si="16"/>
        <v>1560.9448406831086</v>
      </c>
      <c r="AL43" s="145">
        <v>1</v>
      </c>
      <c r="AM43" s="72">
        <f t="shared" si="17"/>
        <v>1560.9448406831086</v>
      </c>
    </row>
    <row r="44" spans="2:39" ht="13.5" customHeight="1">
      <c r="B44" s="15">
        <v>27</v>
      </c>
      <c r="C44" s="12" t="s">
        <v>68</v>
      </c>
      <c r="D44" s="15" t="s">
        <v>75</v>
      </c>
      <c r="E44" s="42">
        <v>602.6515536464452</v>
      </c>
      <c r="F44" s="42">
        <v>1</v>
      </c>
      <c r="G44" s="42">
        <f t="shared" si="3"/>
        <v>602.6515536464452</v>
      </c>
      <c r="H44" s="42">
        <v>1</v>
      </c>
      <c r="I44" s="42">
        <f t="shared" si="4"/>
        <v>602.6515536464452</v>
      </c>
      <c r="J44" s="42">
        <v>1</v>
      </c>
      <c r="K44" s="42">
        <f t="shared" si="5"/>
        <v>602.6515536464452</v>
      </c>
      <c r="L44" s="42">
        <v>640.1190033881984</v>
      </c>
      <c r="M44" s="145">
        <v>1</v>
      </c>
      <c r="N44" s="42">
        <v>640.1190033881984</v>
      </c>
      <c r="O44" s="145">
        <v>1</v>
      </c>
      <c r="P44" s="42">
        <v>640.1190033881984</v>
      </c>
      <c r="Q44" s="145">
        <v>1</v>
      </c>
      <c r="R44" s="42">
        <v>640.1190033881984</v>
      </c>
      <c r="S44" s="42">
        <f t="shared" si="10"/>
        <v>677.886024588102</v>
      </c>
      <c r="T44" s="145">
        <v>1</v>
      </c>
      <c r="U44" s="42">
        <f t="shared" si="11"/>
        <v>677.886024588102</v>
      </c>
      <c r="V44" s="145">
        <v>1</v>
      </c>
      <c r="W44" s="42">
        <f t="shared" si="12"/>
        <v>677.886024588102</v>
      </c>
      <c r="X44" s="145">
        <v>1</v>
      </c>
      <c r="Y44" s="42">
        <f t="shared" si="13"/>
        <v>677.886024588102</v>
      </c>
      <c r="Z44" s="42">
        <f t="shared" si="14"/>
        <v>866.2027622186768</v>
      </c>
      <c r="AA44" s="145">
        <v>1</v>
      </c>
      <c r="AB44" s="42">
        <f t="shared" si="19"/>
        <v>866.2027622186768</v>
      </c>
      <c r="AC44" s="145">
        <v>1</v>
      </c>
      <c r="AD44" s="42">
        <f t="shared" si="20"/>
        <v>866.2027622186768</v>
      </c>
      <c r="AE44" s="145">
        <v>1</v>
      </c>
      <c r="AF44" s="42">
        <f t="shared" si="21"/>
        <v>866.2027622186768</v>
      </c>
      <c r="AG44" s="72">
        <f t="shared" si="18"/>
        <v>911.5917869589355</v>
      </c>
      <c r="AH44" s="145">
        <v>1</v>
      </c>
      <c r="AI44" s="72">
        <f t="shared" si="15"/>
        <v>911.5917869589355</v>
      </c>
      <c r="AJ44" s="145">
        <v>1</v>
      </c>
      <c r="AK44" s="72">
        <f t="shared" si="16"/>
        <v>911.5917869589355</v>
      </c>
      <c r="AL44" s="145">
        <v>1</v>
      </c>
      <c r="AM44" s="72">
        <f t="shared" si="17"/>
        <v>911.5917869589355</v>
      </c>
    </row>
    <row r="45" spans="2:39" ht="13.5" customHeight="1">
      <c r="B45" s="15">
        <v>28</v>
      </c>
      <c r="C45" s="12" t="s">
        <v>240</v>
      </c>
      <c r="D45" s="15" t="s">
        <v>75</v>
      </c>
      <c r="E45" s="42">
        <v>602.6515536464452</v>
      </c>
      <c r="F45" s="42">
        <v>1</v>
      </c>
      <c r="G45" s="42">
        <f t="shared" si="3"/>
        <v>602.6515536464452</v>
      </c>
      <c r="H45" s="42">
        <v>1</v>
      </c>
      <c r="I45" s="42">
        <f t="shared" si="4"/>
        <v>602.6515536464452</v>
      </c>
      <c r="J45" s="42">
        <v>1</v>
      </c>
      <c r="K45" s="42">
        <f t="shared" si="5"/>
        <v>602.6515536464452</v>
      </c>
      <c r="L45" s="42">
        <v>640.1190033881984</v>
      </c>
      <c r="M45" s="145">
        <v>1</v>
      </c>
      <c r="N45" s="42">
        <v>640.1190033881984</v>
      </c>
      <c r="O45" s="145">
        <v>1</v>
      </c>
      <c r="P45" s="42">
        <v>640.1190033881984</v>
      </c>
      <c r="Q45" s="145">
        <v>1</v>
      </c>
      <c r="R45" s="42">
        <v>640.1190033881984</v>
      </c>
      <c r="S45" s="42">
        <f t="shared" si="10"/>
        <v>677.886024588102</v>
      </c>
      <c r="T45" s="145">
        <v>1</v>
      </c>
      <c r="U45" s="42">
        <f t="shared" si="11"/>
        <v>677.886024588102</v>
      </c>
      <c r="V45" s="145">
        <v>1</v>
      </c>
      <c r="W45" s="42">
        <f t="shared" si="12"/>
        <v>677.886024588102</v>
      </c>
      <c r="X45" s="145">
        <v>1</v>
      </c>
      <c r="Y45" s="42">
        <f t="shared" si="13"/>
        <v>677.886024588102</v>
      </c>
      <c r="Z45" s="42">
        <f t="shared" si="14"/>
        <v>866.2027622186768</v>
      </c>
      <c r="AA45" s="145">
        <v>1</v>
      </c>
      <c r="AB45" s="42">
        <f t="shared" si="19"/>
        <v>866.2027622186768</v>
      </c>
      <c r="AC45" s="145">
        <v>1</v>
      </c>
      <c r="AD45" s="42">
        <f t="shared" si="20"/>
        <v>866.2027622186768</v>
      </c>
      <c r="AE45" s="145">
        <v>1</v>
      </c>
      <c r="AF45" s="42">
        <f t="shared" si="21"/>
        <v>866.2027622186768</v>
      </c>
      <c r="AG45" s="72">
        <f t="shared" si="18"/>
        <v>911.5917869589355</v>
      </c>
      <c r="AH45" s="145">
        <v>1</v>
      </c>
      <c r="AI45" s="72">
        <f t="shared" si="15"/>
        <v>911.5917869589355</v>
      </c>
      <c r="AJ45" s="145">
        <v>1</v>
      </c>
      <c r="AK45" s="72">
        <f t="shared" si="16"/>
        <v>911.5917869589355</v>
      </c>
      <c r="AL45" s="145">
        <v>1</v>
      </c>
      <c r="AM45" s="72">
        <f t="shared" si="17"/>
        <v>911.5917869589355</v>
      </c>
    </row>
    <row r="46" spans="2:39" ht="13.5" customHeight="1">
      <c r="B46" s="15">
        <v>29</v>
      </c>
      <c r="C46" s="12" t="s">
        <v>69</v>
      </c>
      <c r="D46" s="15" t="s">
        <v>75</v>
      </c>
      <c r="E46" s="42">
        <v>451.47269643890377</v>
      </c>
      <c r="F46" s="42">
        <v>1</v>
      </c>
      <c r="G46" s="42">
        <f t="shared" si="3"/>
        <v>451.47269643890377</v>
      </c>
      <c r="H46" s="42">
        <v>1</v>
      </c>
      <c r="I46" s="42">
        <f t="shared" si="4"/>
        <v>451.47269643890377</v>
      </c>
      <c r="J46" s="42">
        <v>1</v>
      </c>
      <c r="K46" s="42">
        <f t="shared" si="5"/>
        <v>451.47269643890377</v>
      </c>
      <c r="L46" s="42">
        <v>479.54120544920687</v>
      </c>
      <c r="M46" s="145">
        <v>1</v>
      </c>
      <c r="N46" s="42">
        <v>479.54120544920687</v>
      </c>
      <c r="O46" s="145">
        <v>1</v>
      </c>
      <c r="P46" s="42">
        <v>479.54120544920687</v>
      </c>
      <c r="Q46" s="145">
        <v>1</v>
      </c>
      <c r="R46" s="42">
        <v>479.54120544920687</v>
      </c>
      <c r="S46" s="42">
        <f t="shared" si="10"/>
        <v>507.83413657071003</v>
      </c>
      <c r="T46" s="145">
        <v>1</v>
      </c>
      <c r="U46" s="42">
        <f t="shared" si="11"/>
        <v>507.83413657071003</v>
      </c>
      <c r="V46" s="145">
        <v>1</v>
      </c>
      <c r="W46" s="42">
        <f t="shared" si="12"/>
        <v>507.83413657071003</v>
      </c>
      <c r="X46" s="145">
        <v>1</v>
      </c>
      <c r="Y46" s="42">
        <f t="shared" si="13"/>
        <v>507.83413657071003</v>
      </c>
      <c r="Z46" s="42">
        <f t="shared" si="14"/>
        <v>648.9104597100533</v>
      </c>
      <c r="AA46" s="145">
        <v>1</v>
      </c>
      <c r="AB46" s="42">
        <f t="shared" si="19"/>
        <v>648.9104597100533</v>
      </c>
      <c r="AC46" s="145">
        <v>1</v>
      </c>
      <c r="AD46" s="42">
        <f t="shared" si="20"/>
        <v>648.9104597100533</v>
      </c>
      <c r="AE46" s="145">
        <v>1</v>
      </c>
      <c r="AF46" s="42">
        <f t="shared" si="21"/>
        <v>648.9104597100533</v>
      </c>
      <c r="AG46" s="72">
        <f t="shared" si="18"/>
        <v>682.91336779886</v>
      </c>
      <c r="AH46" s="145">
        <v>1</v>
      </c>
      <c r="AI46" s="72">
        <f t="shared" si="15"/>
        <v>682.91336779886</v>
      </c>
      <c r="AJ46" s="145">
        <v>1</v>
      </c>
      <c r="AK46" s="72">
        <f t="shared" si="16"/>
        <v>682.91336779886</v>
      </c>
      <c r="AL46" s="145">
        <v>1</v>
      </c>
      <c r="AM46" s="72">
        <f t="shared" si="17"/>
        <v>682.91336779886</v>
      </c>
    </row>
    <row r="47" spans="2:39" ht="13.5" customHeight="1">
      <c r="B47" s="15">
        <v>30</v>
      </c>
      <c r="C47" s="12" t="s">
        <v>70</v>
      </c>
      <c r="D47" s="15" t="s">
        <v>75</v>
      </c>
      <c r="E47" s="42">
        <v>602.6515536464452</v>
      </c>
      <c r="F47" s="42">
        <v>1</v>
      </c>
      <c r="G47" s="42">
        <f t="shared" si="3"/>
        <v>602.6515536464452</v>
      </c>
      <c r="H47" s="42">
        <v>1</v>
      </c>
      <c r="I47" s="42">
        <f t="shared" si="4"/>
        <v>602.6515536464452</v>
      </c>
      <c r="J47" s="42">
        <v>1</v>
      </c>
      <c r="K47" s="42">
        <f t="shared" si="5"/>
        <v>602.6515536464452</v>
      </c>
      <c r="L47" s="42">
        <v>640.1190033881984</v>
      </c>
      <c r="M47" s="145">
        <v>1</v>
      </c>
      <c r="N47" s="42">
        <v>640.1190033881984</v>
      </c>
      <c r="O47" s="145">
        <v>1</v>
      </c>
      <c r="P47" s="42">
        <v>640.1190033881984</v>
      </c>
      <c r="Q47" s="145">
        <v>1</v>
      </c>
      <c r="R47" s="42">
        <v>640.1190033881984</v>
      </c>
      <c r="S47" s="42">
        <f t="shared" si="10"/>
        <v>677.886024588102</v>
      </c>
      <c r="T47" s="145">
        <v>1</v>
      </c>
      <c r="U47" s="42">
        <f t="shared" si="11"/>
        <v>677.886024588102</v>
      </c>
      <c r="V47" s="145">
        <v>1</v>
      </c>
      <c r="W47" s="42">
        <f t="shared" si="12"/>
        <v>677.886024588102</v>
      </c>
      <c r="X47" s="145">
        <v>1</v>
      </c>
      <c r="Y47" s="42">
        <f t="shared" si="13"/>
        <v>677.886024588102</v>
      </c>
      <c r="Z47" s="42">
        <f t="shared" si="14"/>
        <v>866.2027622186768</v>
      </c>
      <c r="AA47" s="145">
        <v>1</v>
      </c>
      <c r="AB47" s="42">
        <f t="shared" si="19"/>
        <v>866.2027622186768</v>
      </c>
      <c r="AC47" s="145">
        <v>1</v>
      </c>
      <c r="AD47" s="42">
        <f t="shared" si="20"/>
        <v>866.2027622186768</v>
      </c>
      <c r="AE47" s="145">
        <v>1</v>
      </c>
      <c r="AF47" s="42">
        <f t="shared" si="21"/>
        <v>866.2027622186768</v>
      </c>
      <c r="AG47" s="72">
        <f t="shared" si="18"/>
        <v>911.5917869589355</v>
      </c>
      <c r="AH47" s="145">
        <v>1</v>
      </c>
      <c r="AI47" s="72">
        <f t="shared" si="15"/>
        <v>911.5917869589355</v>
      </c>
      <c r="AJ47" s="145">
        <v>1</v>
      </c>
      <c r="AK47" s="72">
        <f t="shared" si="16"/>
        <v>911.5917869589355</v>
      </c>
      <c r="AL47" s="145">
        <v>1</v>
      </c>
      <c r="AM47" s="72">
        <f t="shared" si="17"/>
        <v>911.5917869589355</v>
      </c>
    </row>
    <row r="48" spans="2:39" ht="13.5" customHeight="1">
      <c r="B48" s="15">
        <v>31</v>
      </c>
      <c r="C48" s="12" t="s">
        <v>297</v>
      </c>
      <c r="D48" s="15" t="s">
        <v>21</v>
      </c>
      <c r="E48" s="42">
        <v>1934.8829847381592</v>
      </c>
      <c r="F48" s="42">
        <v>1</v>
      </c>
      <c r="G48" s="42">
        <f t="shared" si="3"/>
        <v>1934.8829847381592</v>
      </c>
      <c r="H48" s="42">
        <v>1</v>
      </c>
      <c r="I48" s="42">
        <f t="shared" si="4"/>
        <v>1934.8829847381592</v>
      </c>
      <c r="J48" s="42">
        <v>1</v>
      </c>
      <c r="K48" s="42">
        <f t="shared" si="5"/>
        <v>1934.8829847381592</v>
      </c>
      <c r="L48" s="42">
        <v>2055.176594782315</v>
      </c>
      <c r="M48" s="145">
        <v>1</v>
      </c>
      <c r="N48" s="42">
        <v>2055.176594782315</v>
      </c>
      <c r="O48" s="145">
        <v>1</v>
      </c>
      <c r="P48" s="42">
        <v>2055.176594782315</v>
      </c>
      <c r="Q48" s="145">
        <v>1</v>
      </c>
      <c r="R48" s="42">
        <v>2055.176594782315</v>
      </c>
      <c r="S48" s="42">
        <f t="shared" si="10"/>
        <v>2176.4320138744715</v>
      </c>
      <c r="T48" s="145">
        <v>1</v>
      </c>
      <c r="U48" s="42">
        <f t="shared" si="11"/>
        <v>2176.4320138744715</v>
      </c>
      <c r="V48" s="145">
        <v>1</v>
      </c>
      <c r="W48" s="42">
        <f t="shared" si="12"/>
        <v>2176.4320138744715</v>
      </c>
      <c r="X48" s="145">
        <v>1</v>
      </c>
      <c r="Y48" s="42">
        <f t="shared" si="13"/>
        <v>2176.4320138744715</v>
      </c>
      <c r="Z48" s="42">
        <f t="shared" si="14"/>
        <v>2781.0448273288</v>
      </c>
      <c r="AA48" s="145">
        <v>1</v>
      </c>
      <c r="AB48" s="42">
        <f t="shared" si="19"/>
        <v>2781.0448273288</v>
      </c>
      <c r="AC48" s="145">
        <v>1</v>
      </c>
      <c r="AD48" s="42">
        <f t="shared" si="20"/>
        <v>2781.0448273288</v>
      </c>
      <c r="AE48" s="145">
        <v>1</v>
      </c>
      <c r="AF48" s="42">
        <f t="shared" si="21"/>
        <v>2781.0448273288</v>
      </c>
      <c r="AG48" s="72">
        <f t="shared" si="18"/>
        <v>2926.771576280829</v>
      </c>
      <c r="AH48" s="145">
        <v>1</v>
      </c>
      <c r="AI48" s="72">
        <f t="shared" si="15"/>
        <v>2926.771576280829</v>
      </c>
      <c r="AJ48" s="145">
        <v>1</v>
      </c>
      <c r="AK48" s="72">
        <f t="shared" si="16"/>
        <v>2926.771576280829</v>
      </c>
      <c r="AL48" s="145">
        <v>1</v>
      </c>
      <c r="AM48" s="72">
        <f t="shared" si="17"/>
        <v>2926.771576280829</v>
      </c>
    </row>
    <row r="49" spans="2:39" ht="13.5" customHeight="1">
      <c r="B49" s="15">
        <v>32</v>
      </c>
      <c r="C49" s="12" t="s">
        <v>298</v>
      </c>
      <c r="D49" s="15" t="s">
        <v>21</v>
      </c>
      <c r="E49" s="42">
        <v>1289.9219898254391</v>
      </c>
      <c r="F49" s="42">
        <v>2</v>
      </c>
      <c r="G49" s="42">
        <f t="shared" si="3"/>
        <v>2579.8439796508783</v>
      </c>
      <c r="H49" s="42">
        <v>2</v>
      </c>
      <c r="I49" s="42">
        <f t="shared" si="4"/>
        <v>2579.8439796508783</v>
      </c>
      <c r="J49" s="42">
        <v>3</v>
      </c>
      <c r="K49" s="42">
        <f t="shared" si="5"/>
        <v>3869.7659694763174</v>
      </c>
      <c r="L49" s="42">
        <v>1370.1177298548764</v>
      </c>
      <c r="M49" s="145">
        <v>2</v>
      </c>
      <c r="N49" s="42">
        <v>2740.235459709753</v>
      </c>
      <c r="O49" s="145">
        <v>2</v>
      </c>
      <c r="P49" s="42">
        <v>2740.235459709753</v>
      </c>
      <c r="Q49" s="145">
        <v>3</v>
      </c>
      <c r="R49" s="42">
        <v>4110.353189564629</v>
      </c>
      <c r="S49" s="42">
        <f t="shared" si="10"/>
        <v>1450.954675916314</v>
      </c>
      <c r="T49" s="145">
        <v>2</v>
      </c>
      <c r="U49" s="42">
        <f t="shared" si="11"/>
        <v>2901.909351832628</v>
      </c>
      <c r="V49" s="145">
        <v>2</v>
      </c>
      <c r="W49" s="42">
        <f t="shared" si="12"/>
        <v>2901.909351832628</v>
      </c>
      <c r="X49" s="145">
        <v>3</v>
      </c>
      <c r="Y49" s="42">
        <f t="shared" si="13"/>
        <v>4352.864027748942</v>
      </c>
      <c r="Z49" s="42">
        <f t="shared" si="14"/>
        <v>1854.029884885866</v>
      </c>
      <c r="AA49" s="145">
        <v>2</v>
      </c>
      <c r="AB49" s="42">
        <f t="shared" si="19"/>
        <v>3708.059769771732</v>
      </c>
      <c r="AC49" s="145">
        <v>2</v>
      </c>
      <c r="AD49" s="42">
        <f t="shared" si="20"/>
        <v>3708.059769771732</v>
      </c>
      <c r="AE49" s="145">
        <v>3</v>
      </c>
      <c r="AF49" s="42">
        <f t="shared" si="21"/>
        <v>5562.089654657599</v>
      </c>
      <c r="AG49" s="72">
        <f t="shared" si="18"/>
        <v>1951.1810508538854</v>
      </c>
      <c r="AH49" s="145">
        <v>2</v>
      </c>
      <c r="AI49" s="72">
        <f t="shared" si="15"/>
        <v>3902.3621017077708</v>
      </c>
      <c r="AJ49" s="145">
        <v>2</v>
      </c>
      <c r="AK49" s="72">
        <f t="shared" si="16"/>
        <v>3902.3621017077708</v>
      </c>
      <c r="AL49" s="145">
        <v>3</v>
      </c>
      <c r="AM49" s="72">
        <f t="shared" si="17"/>
        <v>5853.543152561656</v>
      </c>
    </row>
    <row r="50" spans="2:39" ht="13.5" customHeight="1">
      <c r="B50" s="15">
        <v>33</v>
      </c>
      <c r="C50" s="12" t="s">
        <v>299</v>
      </c>
      <c r="D50" s="15" t="s">
        <v>21</v>
      </c>
      <c r="E50" s="42">
        <v>644.9609949127196</v>
      </c>
      <c r="F50" s="42">
        <v>3</v>
      </c>
      <c r="G50" s="42">
        <f t="shared" si="3"/>
        <v>1934.8829847381587</v>
      </c>
      <c r="H50" s="42">
        <v>3</v>
      </c>
      <c r="I50" s="42">
        <f t="shared" si="4"/>
        <v>1934.8829847381587</v>
      </c>
      <c r="J50" s="42">
        <v>4</v>
      </c>
      <c r="K50" s="42">
        <f t="shared" si="5"/>
        <v>2579.8439796508783</v>
      </c>
      <c r="L50" s="42">
        <v>685.0588649274382</v>
      </c>
      <c r="M50" s="145">
        <v>3</v>
      </c>
      <c r="N50" s="42">
        <v>2055.1765947823146</v>
      </c>
      <c r="O50" s="145">
        <v>3</v>
      </c>
      <c r="P50" s="42">
        <v>2055.1765947823146</v>
      </c>
      <c r="Q50" s="145">
        <v>4</v>
      </c>
      <c r="R50" s="42">
        <v>2740.235459709753</v>
      </c>
      <c r="S50" s="42">
        <f t="shared" si="10"/>
        <v>725.477337958157</v>
      </c>
      <c r="T50" s="145">
        <v>3</v>
      </c>
      <c r="U50" s="42">
        <f t="shared" si="11"/>
        <v>2176.432013874471</v>
      </c>
      <c r="V50" s="145">
        <v>3</v>
      </c>
      <c r="W50" s="42">
        <f t="shared" si="12"/>
        <v>2176.432013874471</v>
      </c>
      <c r="X50" s="145">
        <v>4</v>
      </c>
      <c r="Y50" s="42">
        <f t="shared" si="13"/>
        <v>2901.909351832628</v>
      </c>
      <c r="Z50" s="42">
        <f t="shared" si="14"/>
        <v>927.014942442933</v>
      </c>
      <c r="AA50" s="145">
        <v>3</v>
      </c>
      <c r="AB50" s="42">
        <f t="shared" si="19"/>
        <v>2781.0448273287993</v>
      </c>
      <c r="AC50" s="145">
        <v>3</v>
      </c>
      <c r="AD50" s="42">
        <f t="shared" si="20"/>
        <v>2781.0448273287993</v>
      </c>
      <c r="AE50" s="145">
        <v>4</v>
      </c>
      <c r="AF50" s="42">
        <f t="shared" si="21"/>
        <v>3708.059769771732</v>
      </c>
      <c r="AG50" s="72">
        <f t="shared" si="18"/>
        <v>975.5905254269427</v>
      </c>
      <c r="AH50" s="145">
        <v>3</v>
      </c>
      <c r="AI50" s="72">
        <f t="shared" si="15"/>
        <v>2926.771576280828</v>
      </c>
      <c r="AJ50" s="145">
        <v>3</v>
      </c>
      <c r="AK50" s="72">
        <f t="shared" si="16"/>
        <v>2926.771576280828</v>
      </c>
      <c r="AL50" s="145">
        <v>4</v>
      </c>
      <c r="AM50" s="72">
        <f t="shared" si="17"/>
        <v>3902.3621017077708</v>
      </c>
    </row>
    <row r="51" spans="2:39" ht="13.5" customHeight="1">
      <c r="B51" s="15">
        <v>34</v>
      </c>
      <c r="C51" s="12" t="s">
        <v>71</v>
      </c>
      <c r="D51" s="15"/>
      <c r="E51" s="41"/>
      <c r="F51" s="41"/>
      <c r="G51" s="50">
        <f>SUM(G7:G50)</f>
        <v>106948.22019157662</v>
      </c>
      <c r="H51" s="50"/>
      <c r="I51" s="50">
        <f>SUM(I7:I50)</f>
        <v>108631.98551682227</v>
      </c>
      <c r="J51" s="50"/>
      <c r="K51" s="50">
        <f>SUM(K7:K50)</f>
        <v>122782.99810882861</v>
      </c>
      <c r="L51" s="41"/>
      <c r="M51" s="41"/>
      <c r="N51" s="50">
        <f>SUM(N7:N50)</f>
        <v>113597.29798910719</v>
      </c>
      <c r="O51" s="50"/>
      <c r="P51" s="50">
        <f>SUM(P7:P50)</f>
        <v>115385.74468838869</v>
      </c>
      <c r="Q51" s="50"/>
      <c r="R51" s="50">
        <f>SUM(R7:R50)</f>
        <v>130416.53988425266</v>
      </c>
      <c r="S51" s="41"/>
      <c r="T51" s="41"/>
      <c r="U51" s="50">
        <f>SUM(U7:U50)</f>
        <v>120299.5385704645</v>
      </c>
      <c r="V51" s="50"/>
      <c r="W51" s="50">
        <f>SUM(W7:W50)</f>
        <v>122193.50362500359</v>
      </c>
      <c r="X51" s="50"/>
      <c r="Y51" s="50">
        <f>SUM(Y7:Y50)</f>
        <v>138111.11573742353</v>
      </c>
      <c r="Z51" s="41"/>
      <c r="AA51" s="41"/>
      <c r="AB51" s="50">
        <f>SUM(AB7:AB50)</f>
        <v>153718.75038533955</v>
      </c>
      <c r="AC51" s="50"/>
      <c r="AD51" s="50">
        <f>SUM(AD7:AD50)</f>
        <v>156138.85893202963</v>
      </c>
      <c r="AE51" s="50"/>
      <c r="AF51" s="50">
        <f>SUM(AF7:AF50)</f>
        <v>176478.38368927984</v>
      </c>
      <c r="AG51" s="72"/>
      <c r="AH51" s="41"/>
      <c r="AI51" s="33">
        <f>SUM(AI7:AI50)</f>
        <v>161773.6129055314</v>
      </c>
      <c r="AJ51" s="50"/>
      <c r="AK51" s="33">
        <f>SUM(AK7:AK50)</f>
        <v>164320.53514006804</v>
      </c>
      <c r="AL51" s="50"/>
      <c r="AM51" s="33">
        <f>SUM(AM7:AM50)</f>
        <v>185725.85099459815</v>
      </c>
    </row>
    <row r="52" spans="2:39" ht="13.5" customHeight="1">
      <c r="B52" s="127">
        <v>35</v>
      </c>
      <c r="C52" s="17" t="s">
        <v>72</v>
      </c>
      <c r="D52" s="55"/>
      <c r="E52" s="41"/>
      <c r="F52" s="41"/>
      <c r="G52" s="110">
        <f>G51</f>
        <v>106948.22019157662</v>
      </c>
      <c r="H52" s="37"/>
      <c r="I52" s="110">
        <f>I51</f>
        <v>108631.98551682227</v>
      </c>
      <c r="J52" s="37"/>
      <c r="K52" s="110">
        <f>K51</f>
        <v>122782.99810882861</v>
      </c>
      <c r="L52" s="41"/>
      <c r="M52" s="41"/>
      <c r="N52" s="110">
        <f>N51</f>
        <v>113597.29798910719</v>
      </c>
      <c r="O52" s="37"/>
      <c r="P52" s="110">
        <f>P51</f>
        <v>115385.74468838869</v>
      </c>
      <c r="Q52" s="37"/>
      <c r="R52" s="110">
        <f>R51</f>
        <v>130416.53988425266</v>
      </c>
      <c r="S52" s="41"/>
      <c r="T52" s="41"/>
      <c r="U52" s="110">
        <f>U51</f>
        <v>120299.5385704645</v>
      </c>
      <c r="V52" s="37"/>
      <c r="W52" s="110">
        <f>W51</f>
        <v>122193.50362500359</v>
      </c>
      <c r="X52" s="37"/>
      <c r="Y52" s="110">
        <f>Y51</f>
        <v>138111.11573742353</v>
      </c>
      <c r="Z52" s="41"/>
      <c r="AA52" s="41"/>
      <c r="AB52" s="110">
        <f>AB51</f>
        <v>153718.75038533955</v>
      </c>
      <c r="AC52" s="37"/>
      <c r="AD52" s="110">
        <f>AD51</f>
        <v>156138.85893202963</v>
      </c>
      <c r="AE52" s="37"/>
      <c r="AF52" s="110">
        <f>AF51</f>
        <v>176478.38368927984</v>
      </c>
      <c r="AG52" s="4"/>
      <c r="AH52" s="41"/>
      <c r="AI52" s="269">
        <f>ROUND(AI51,0)</f>
        <v>161774</v>
      </c>
      <c r="AJ52" s="269"/>
      <c r="AK52" s="269">
        <f>ROUND(AK51,0)</f>
        <v>164321</v>
      </c>
      <c r="AL52" s="269"/>
      <c r="AM52" s="269">
        <f>ROUND(AM51,0)</f>
        <v>185726</v>
      </c>
    </row>
    <row r="53" spans="2:11" ht="0.75" customHeight="1">
      <c r="B53" s="59"/>
      <c r="C53" s="59"/>
      <c r="D53" s="59"/>
      <c r="E53" s="59"/>
      <c r="F53" s="59"/>
      <c r="G53" s="59"/>
      <c r="H53" s="60"/>
      <c r="I53" s="60"/>
      <c r="J53" s="60"/>
      <c r="K53" s="60"/>
    </row>
    <row r="54" spans="2:11" ht="0.75" customHeight="1">
      <c r="B54" s="59"/>
      <c r="C54" s="59"/>
      <c r="D54" s="59"/>
      <c r="E54" s="59"/>
      <c r="F54" s="59"/>
      <c r="G54" s="59"/>
      <c r="H54" s="60"/>
      <c r="I54" s="60"/>
      <c r="J54" s="60"/>
      <c r="K54" s="60"/>
    </row>
    <row r="55" spans="2:11" ht="18.75" customHeight="1">
      <c r="B55" s="59"/>
      <c r="C55" s="59"/>
      <c r="D55" s="59"/>
      <c r="E55" s="59"/>
      <c r="F55" s="59"/>
      <c r="G55" s="59"/>
      <c r="H55" s="60"/>
      <c r="I55" s="60"/>
      <c r="J55" s="60"/>
      <c r="K55" s="60"/>
    </row>
    <row r="56" spans="2:39" ht="42.75" customHeight="1">
      <c r="B56" s="228" t="s">
        <v>462</v>
      </c>
      <c r="C56" s="422" t="s">
        <v>241</v>
      </c>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row>
    <row r="57" spans="2:11" ht="12.75">
      <c r="B57" s="59"/>
      <c r="C57" s="61"/>
      <c r="D57" s="61"/>
      <c r="E57" s="61"/>
      <c r="F57" s="61"/>
      <c r="G57" s="61"/>
      <c r="H57" s="60"/>
      <c r="I57" s="60"/>
      <c r="J57" s="60"/>
      <c r="K57" s="60"/>
    </row>
    <row r="58" spans="2:11" ht="12.75">
      <c r="B58" s="59"/>
      <c r="C58" s="61"/>
      <c r="D58" s="61"/>
      <c r="E58" s="61"/>
      <c r="F58" s="61"/>
      <c r="G58" s="61"/>
      <c r="H58" s="60"/>
      <c r="I58" s="60"/>
      <c r="J58" s="60"/>
      <c r="K58" s="60"/>
    </row>
    <row r="59" spans="2:11" ht="12.75">
      <c r="B59" s="59"/>
      <c r="C59" s="61"/>
      <c r="D59" s="61"/>
      <c r="E59" s="61"/>
      <c r="F59" s="61"/>
      <c r="G59" s="61"/>
      <c r="H59" s="60"/>
      <c r="I59" s="60"/>
      <c r="J59" s="60"/>
      <c r="K59" s="60"/>
    </row>
    <row r="60" spans="2:11" ht="12.75">
      <c r="B60" s="59"/>
      <c r="C60" s="61"/>
      <c r="D60" s="61"/>
      <c r="E60" s="61"/>
      <c r="F60" s="61"/>
      <c r="G60" s="61"/>
      <c r="H60" s="60"/>
      <c r="I60" s="60"/>
      <c r="J60" s="60"/>
      <c r="K60" s="60"/>
    </row>
    <row r="61" spans="3:7" ht="12.75">
      <c r="C61" s="25"/>
      <c r="D61" s="25"/>
      <c r="E61" s="25"/>
      <c r="F61" s="25"/>
      <c r="G61" s="25"/>
    </row>
  </sheetData>
  <sheetProtection/>
  <mergeCells count="33">
    <mergeCell ref="C56:AM56"/>
    <mergeCell ref="B8:B10"/>
    <mergeCell ref="B4:B6"/>
    <mergeCell ref="L5:L6"/>
    <mergeCell ref="S5:S6"/>
    <mergeCell ref="O5:P5"/>
    <mergeCell ref="J5:K5"/>
    <mergeCell ref="B14:B17"/>
    <mergeCell ref="B25:B28"/>
    <mergeCell ref="AH5:AI5"/>
    <mergeCell ref="D4:D6"/>
    <mergeCell ref="C4:C6"/>
    <mergeCell ref="B1:AM1"/>
    <mergeCell ref="B3:AM3"/>
    <mergeCell ref="AG4:AM4"/>
    <mergeCell ref="AG5:AG6"/>
    <mergeCell ref="Z5:Z6"/>
    <mergeCell ref="AA5:AB5"/>
    <mergeCell ref="AC5:AD5"/>
    <mergeCell ref="AE5:AF5"/>
    <mergeCell ref="F5:G5"/>
    <mergeCell ref="E4:K4"/>
    <mergeCell ref="H5:I5"/>
    <mergeCell ref="M5:N5"/>
    <mergeCell ref="L4:R4"/>
    <mergeCell ref="Q5:R5"/>
    <mergeCell ref="X5:Y5"/>
    <mergeCell ref="AJ5:AK5"/>
    <mergeCell ref="AL5:AM5"/>
    <mergeCell ref="Z4:AF4"/>
    <mergeCell ref="S4:Y4"/>
    <mergeCell ref="T5:U5"/>
    <mergeCell ref="V5:W5"/>
  </mergeCells>
  <printOptions/>
  <pageMargins left="0.1968503937007874" right="0.15748031496062992" top="0.1968503937007874" bottom="0.15748031496062992" header="0.15748031496062992" footer="0.1574803149606299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Pramod Kumar Agrawal</dc:creator>
  <cp:keywords/>
  <dc:description/>
  <cp:lastModifiedBy>Barun Chakraborty</cp:lastModifiedBy>
  <cp:lastPrinted>2019-05-04T07:40:40Z</cp:lastPrinted>
  <dcterms:created xsi:type="dcterms:W3CDTF">1996-10-14T23:33:28Z</dcterms:created>
  <dcterms:modified xsi:type="dcterms:W3CDTF">2019-06-18T06:56:35Z</dcterms:modified>
  <cp:category/>
  <cp:version/>
  <cp:contentType/>
  <cp:contentStatus/>
</cp:coreProperties>
</file>